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workbookProtection workbookPassword="C770" lockStructure="1"/>
  <bookViews>
    <workbookView xWindow="5625" yWindow="1875" windowWidth="11220" windowHeight="9555" tabRatio="382" firstSheet="4" activeTab="4"/>
  </bookViews>
  <sheets>
    <sheet name="Chart_list_net" sheetId="51" state="hidden" r:id="rId1"/>
    <sheet name="Distribution" sheetId="44" state="hidden" r:id="rId2"/>
    <sheet name="Feuil2" sheetId="54" state="hidden" r:id="rId3"/>
    <sheet name="Cle validation" sheetId="52" state="hidden" r:id="rId4"/>
    <sheet name="Chart_list lookup" sheetId="53" r:id="rId5"/>
    <sheet name="Feuil3" sheetId="55" state="hidden" r:id="rId6"/>
    <sheet name="Feuil4" sheetId="56" state="hidden" r:id="rId7"/>
  </sheets>
  <definedNames>
    <definedName name="_xlnm._FilterDatabase" localSheetId="0" hidden="1">Chart_list_net!$A$3:$AZ$402</definedName>
    <definedName name="ALUTECH">'Cle validation'!$C$2:$C$5</definedName>
    <definedName name="ANTIDOTE">'Cle validation'!$D$2:$D$5</definedName>
    <definedName name="ASTRIX">'Cle validation'!$E$2</definedName>
    <definedName name="BANSHEE">'Cle validation'!$F$2:$F$10</definedName>
    <definedName name="BERGAMONT">'Cle validation'!$H$2</definedName>
    <definedName name="BMC">'Cle validation'!$G$2:$G$4</definedName>
    <definedName name="BRAND">OFFSET(Chart_list_net!$A$4,0,0,MATCH("*",'Cle validation'!$A:$A,-1)-1,1)</definedName>
    <definedName name="CANFIELD_BROTHERS">'Cle validation'!$I$2:$I$5</definedName>
    <definedName name="CANNONDALE">'Cle validation'!$J$2</definedName>
    <definedName name="CANYON">'Cle validation'!$K$2:$K$10</definedName>
    <definedName name="CARVER">'Cle validation'!$L$2:$L$10</definedName>
    <definedName name="CAVALERIE">'Cle validation'!$M$2:$M$4</definedName>
    <definedName name="CHEETAH">'Cle validation'!$O$2</definedName>
    <definedName name="CHUMBA">'Cle validation'!$N$2</definedName>
    <definedName name="COMMENCAL">'Cle validation'!$P$2:$P$13</definedName>
    <definedName name="COPE">'Cle validation'!$S$2:$S$3</definedName>
    <definedName name="CORSAIR">'Cle validation'!$Q$2:$Q$4</definedName>
    <definedName name="COTIC">'Cle validation'!$T$2:$T$3</definedName>
    <definedName name="COVE">'Cle validation'!$R$2:$R$5</definedName>
    <definedName name="CUBE">'Cle validation'!$U$2:$U$3</definedName>
    <definedName name="DEVINCI">'Cle validation'!$V$2:$V$9</definedName>
    <definedName name="DOUBLE_DRAGON">'Cle validation'!$W$2:$W$5</definedName>
    <definedName name="DOWNFORCE">'Cle validation'!$AX$2</definedName>
    <definedName name="DRAC_BIKE">'Cle validation'!$X$2</definedName>
    <definedName name="ELLSWORTH">'Cle validation'!$Y$2:$Y$3</definedName>
    <definedName name="EVIL">'Cle validation'!$Z$2:$Z$4</definedName>
    <definedName name="FOCUS">'Cle validation'!$AB$2</definedName>
    <definedName name="FOES">'Cle validation'!$AA$2</definedName>
    <definedName name="GHOST">'Cle validation'!$AC$2</definedName>
    <definedName name="GIANT">'Cle validation'!$AD$2:$AD$9</definedName>
    <definedName name="GT">'Cle validation'!$AE$2:$AE$6</definedName>
    <definedName name="HAIBIKE">'Cle validation'!$AG$2</definedName>
    <definedName name="HOME_BICYCLES">'Cle validation'!$AF$2</definedName>
    <definedName name="IBIS">'Cle validation'!$AJ$2:$AJ$6</definedName>
    <definedName name="INTENSE">'Cle validation'!$AH$2:$AH$21</definedName>
    <definedName name="IRON_HORSE">'Cle validation'!$AI$2:$AI$5</definedName>
    <definedName name="JAMIS">'Cle validation'!$AK$2</definedName>
    <definedName name="K9_">'Cle validation'!$AL$2</definedName>
    <definedName name="KATZ">'Cle validation'!$AM$2</definedName>
    <definedName name="KINGDOM_BIKES">'Cle validation'!$AN$2</definedName>
    <definedName name="KNOLLY">'Cle validation'!$AO$2:$AO$5</definedName>
    <definedName name="KONA">'Cle validation'!$AP$2:$AP$8</definedName>
    <definedName name="KRAFSTOFF">'Cle validation'!$AQ$2:$AQ$21</definedName>
    <definedName name="KROSS_BICYCLES">'Cle validation'!$AR$2</definedName>
    <definedName name="KTM">'Cle validation'!$AS$2:$AS$3</definedName>
    <definedName name="LABYRINTH">'Cle validation'!$AT$2:$AT$3</definedName>
    <definedName name="LAPIERRE">'Cle validation'!$AU$2:$AU$11</definedName>
    <definedName name="LAST">'Cle validation'!$AV$2:$AV$6</definedName>
    <definedName name="LITEVILLE">'Cle validation'!$AW$2:$AW$8</definedName>
    <definedName name="MAC_MAHONE">'Cle validation'!$AY$2</definedName>
    <definedName name="Makes">OFFSET('Cle validation'!$A$1,0,2,1,MATCH("*",'Cle validation'!$1:$1,-1)-2)</definedName>
    <definedName name="MARIN">'Cle validation'!$AZ$2</definedName>
    <definedName name="MARQUES">'Cle validation'!#REF!:INDEX('Cle validation'!$1:$65536,COUNTA('Cle validation'!#REF!),1)</definedName>
    <definedName name="MASSI">'Cle validation'!$BA$2</definedName>
    <definedName name="MDE">'Cle validation'!$BB$2:$BB$10</definedName>
    <definedName name="MONDRAKER">'Cle validation'!$BD$2:$BD$11</definedName>
    <definedName name="MOREWOOD">'Cle validation'!$BE$2:$BE$12</definedName>
    <definedName name="MORO">'Cle validation'!$BC$2:$BC$3</definedName>
    <definedName name="MR_BIG">'Cle validation'!$BF$2</definedName>
    <definedName name="MSC">'Cle validation'!$BG$2:$BG$4</definedName>
    <definedName name="NICOLAI">'Cle validation'!$BH$2:$BH$37</definedName>
    <definedName name="NORCO">'Cle validation'!$BI$2:$BI$7</definedName>
    <definedName name="NOX">'Cle validation'!$BJ$2</definedName>
    <definedName name="NS_BIKES">'Cle validation'!$BK$2</definedName>
    <definedName name="NUKEPROOF">'Cle validation'!$BL$2:$BL$8</definedName>
    <definedName name="ONE_GHOST_INDUSTRY">'Cle validation'!$BO$2</definedName>
    <definedName name="ORANGE">'Cle validation'!$BM$2:$BM$10</definedName>
    <definedName name="ORBEA">'Cle validation'!$BN$2:$BN$3</definedName>
    <definedName name="PIVOT">'Cle validation'!$BP$2:$BP$4</definedName>
    <definedName name="POLYGON">'Cle validation'!$BQ$2:$BQ$3</definedName>
    <definedName name="PROPAIN">'Cle validation'!$BR$2</definedName>
    <definedName name="PYGA">'Cle validation'!$BS$2</definedName>
    <definedName name="QBIKE">'Cle validation'!$BT$2:$BT$3</definedName>
    <definedName name="RAGE">'Cle validation'!$BU$2</definedName>
    <definedName name="ROCKY_MOUNTAIN">'Cle validation'!$BW$2:$BW$7</definedName>
    <definedName name="ROSE">'Cle validation'!$BX$2:$BX$3</definedName>
    <definedName name="ROTEC">'Cle validation'!$BV$2</definedName>
    <definedName name="ROTWILD">'Cle validation'!$BY$2</definedName>
    <definedName name="SANTA_CRUZ">'Cle validation'!$BZ$2:$BZ$19</definedName>
    <definedName name="SARACEN">'Cle validation'!$CA$2:$CA$4</definedName>
    <definedName name="SCOTT">'Cle validation'!$CB$2:$CB$10</definedName>
    <definedName name="SOLID">'Cle validation'!$CE$2</definedName>
    <definedName name="SPECIALIZED">'Cle validation'!$CC$2:$CC$11</definedName>
    <definedName name="SPEN">'Cle validation'!$CD$2</definedName>
    <definedName name="SUNN">'Cle validation'!$CF$2</definedName>
    <definedName name="TITUS">'Cle validation'!$CG$2</definedName>
    <definedName name="TOMAC">'Cle validation'!$CH$2</definedName>
    <definedName name="TRANSITION">'Cle validation'!$CI$2:$CI$15</definedName>
    <definedName name="TREK">'Cle validation'!$CJ$2:$CJ$7</definedName>
    <definedName name="TURNER">'Cle validation'!$CK$2:$CK$4</definedName>
    <definedName name="VARIO">'Cle validation'!$CL$2</definedName>
    <definedName name="VENTANA">'Cle validation'!$CM$2</definedName>
    <definedName name="WHYTE">'Cle validation'!$CN$2</definedName>
    <definedName name="XPREZO">'Cle validation'!$CO$2</definedName>
    <definedName name="YETI">'Cle validation'!$CQ$2:$CQ$13</definedName>
    <definedName name="YT_INDUSTRY">'Cle validation'!$CP$2:$CP$7</definedName>
    <definedName name="ZERODE">'Cle validation'!$CR$2:$CR$3</definedName>
    <definedName name="_xlnm.Print_Area" localSheetId="0">Chart_list_net!$A$1:$AZ$427</definedName>
    <definedName name="ZUMBI">'Cle validation'!$CS$2:$CS$4</definedName>
  </definedNames>
  <calcPr calcId="145621"/>
  <pivotCaches>
    <pivotCache cacheId="0" r:id="rId8"/>
  </pivotCaches>
</workbook>
</file>

<file path=xl/calcChain.xml><?xml version="1.0" encoding="utf-8"?>
<calcChain xmlns="http://schemas.openxmlformats.org/spreadsheetml/2006/main">
  <c r="CN2" i="52" l="1"/>
  <c r="S13" i="51"/>
  <c r="T13" i="51"/>
  <c r="U13" i="51"/>
  <c r="V13" i="51"/>
  <c r="W13" i="51"/>
  <c r="X13" i="51"/>
  <c r="A3" i="52"/>
  <c r="A4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157" i="52"/>
  <c r="A158" i="52"/>
  <c r="A159" i="52"/>
  <c r="A160" i="52"/>
  <c r="A161" i="52"/>
  <c r="A162" i="52"/>
  <c r="A163" i="52"/>
  <c r="A164" i="52"/>
  <c r="A165" i="52"/>
  <c r="A166" i="52"/>
  <c r="A167" i="52"/>
  <c r="A168" i="52"/>
  <c r="A169" i="52"/>
  <c r="A170" i="52"/>
  <c r="A171" i="52"/>
  <c r="A172" i="52"/>
  <c r="A173" i="52"/>
  <c r="A174" i="52"/>
  <c r="A175" i="52"/>
  <c r="A176" i="52"/>
  <c r="A177" i="52"/>
  <c r="A178" i="52"/>
  <c r="A179" i="52"/>
  <c r="A180" i="52"/>
  <c r="A181" i="52"/>
  <c r="A182" i="52"/>
  <c r="A183" i="52"/>
  <c r="A184" i="52"/>
  <c r="A185" i="52"/>
  <c r="A186" i="52"/>
  <c r="A187" i="52"/>
  <c r="A188" i="52"/>
  <c r="A189" i="52"/>
  <c r="A190" i="52"/>
  <c r="A191" i="52"/>
  <c r="A192" i="52"/>
  <c r="A193" i="52"/>
  <c r="A194" i="52"/>
  <c r="A195" i="52"/>
  <c r="A196" i="52"/>
  <c r="A197" i="52"/>
  <c r="A198" i="52"/>
  <c r="A199" i="52"/>
  <c r="A200" i="52"/>
  <c r="A201" i="52"/>
  <c r="A202" i="52"/>
  <c r="A203" i="52"/>
  <c r="A204" i="52"/>
  <c r="A205" i="52"/>
  <c r="A206" i="52"/>
  <c r="A207" i="52"/>
  <c r="A208" i="52"/>
  <c r="A209" i="52"/>
  <c r="A210" i="52"/>
  <c r="A211" i="52"/>
  <c r="A212" i="52"/>
  <c r="A213" i="52"/>
  <c r="A214" i="52"/>
  <c r="A215" i="52"/>
  <c r="A216" i="52"/>
  <c r="A217" i="52"/>
  <c r="A218" i="52"/>
  <c r="A219" i="52"/>
  <c r="A220" i="52"/>
  <c r="A221" i="52"/>
  <c r="A222" i="52"/>
  <c r="A223" i="52"/>
  <c r="A224" i="52"/>
  <c r="A225" i="52"/>
  <c r="A226" i="52"/>
  <c r="A227" i="52"/>
  <c r="A228" i="52"/>
  <c r="A229" i="52"/>
  <c r="A230" i="52"/>
  <c r="A231" i="52"/>
  <c r="A232" i="52"/>
  <c r="A233" i="52"/>
  <c r="A234" i="52"/>
  <c r="A235" i="52"/>
  <c r="A236" i="52"/>
  <c r="A237" i="52"/>
  <c r="A238" i="52"/>
  <c r="A239" i="52"/>
  <c r="A240" i="52"/>
  <c r="A241" i="52"/>
  <c r="A242" i="52"/>
  <c r="A243" i="52"/>
  <c r="A244" i="52"/>
  <c r="A245" i="52"/>
  <c r="A246" i="52"/>
  <c r="A247" i="52"/>
  <c r="A248" i="52"/>
  <c r="A249" i="52"/>
  <c r="A250" i="52"/>
  <c r="A251" i="52"/>
  <c r="A252" i="52"/>
  <c r="A253" i="52"/>
  <c r="A254" i="52"/>
  <c r="A255" i="52"/>
  <c r="A256" i="52"/>
  <c r="A257" i="52"/>
  <c r="A258" i="52"/>
  <c r="A259" i="52"/>
  <c r="A260" i="52"/>
  <c r="A261" i="52"/>
  <c r="A262" i="52"/>
  <c r="A263" i="52"/>
  <c r="A264" i="52"/>
  <c r="A265" i="52"/>
  <c r="A266" i="52"/>
  <c r="A267" i="52"/>
  <c r="A268" i="52"/>
  <c r="A269" i="52"/>
  <c r="A270" i="52"/>
  <c r="A271" i="52"/>
  <c r="A272" i="52"/>
  <c r="A273" i="52"/>
  <c r="A274" i="52"/>
  <c r="A275" i="52"/>
  <c r="A276" i="52"/>
  <c r="A277" i="52"/>
  <c r="A278" i="52"/>
  <c r="A279" i="52"/>
  <c r="A280" i="52"/>
  <c r="A281" i="52"/>
  <c r="A282" i="52"/>
  <c r="A283" i="52"/>
  <c r="A284" i="52"/>
  <c r="A285" i="52"/>
  <c r="A286" i="52"/>
  <c r="A287" i="52"/>
  <c r="A288" i="52"/>
  <c r="A289" i="52"/>
  <c r="A290" i="52"/>
  <c r="A291" i="52"/>
  <c r="A292" i="52"/>
  <c r="A293" i="52"/>
  <c r="A294" i="52"/>
  <c r="A295" i="52"/>
  <c r="A296" i="52"/>
  <c r="A297" i="52"/>
  <c r="A298" i="52"/>
  <c r="A299" i="52"/>
  <c r="A300" i="52"/>
  <c r="A301" i="52"/>
  <c r="A302" i="52"/>
  <c r="A303" i="52"/>
  <c r="A304" i="52"/>
  <c r="A305" i="52"/>
  <c r="A306" i="52"/>
  <c r="A307" i="52"/>
  <c r="A308" i="52"/>
  <c r="A309" i="52"/>
  <c r="A310" i="52"/>
  <c r="A311" i="52"/>
  <c r="A312" i="52"/>
  <c r="A313" i="52"/>
  <c r="A314" i="52"/>
  <c r="A315" i="52"/>
  <c r="A316" i="52"/>
  <c r="A317" i="52"/>
  <c r="A318" i="52"/>
  <c r="A319" i="52"/>
  <c r="A320" i="52"/>
  <c r="A321" i="52"/>
  <c r="A322" i="52"/>
  <c r="A323" i="52"/>
  <c r="A324" i="52"/>
  <c r="A325" i="52"/>
  <c r="A326" i="52"/>
  <c r="A327" i="52"/>
  <c r="A328" i="52"/>
  <c r="A329" i="52"/>
  <c r="A330" i="52"/>
  <c r="A331" i="52"/>
  <c r="A332" i="52"/>
  <c r="A333" i="52"/>
  <c r="A334" i="52"/>
  <c r="A335" i="52"/>
  <c r="A336" i="52"/>
  <c r="A337" i="52"/>
  <c r="A338" i="52"/>
  <c r="A339" i="52"/>
  <c r="A340" i="52"/>
  <c r="A341" i="52"/>
  <c r="A342" i="52"/>
  <c r="A343" i="52"/>
  <c r="A344" i="52"/>
  <c r="A345" i="52"/>
  <c r="A346" i="52"/>
  <c r="A347" i="52"/>
  <c r="A348" i="52"/>
  <c r="A349" i="52"/>
  <c r="A350" i="52"/>
  <c r="A351" i="52"/>
  <c r="A352" i="52"/>
  <c r="A353" i="52"/>
  <c r="A354" i="52"/>
  <c r="A355" i="52"/>
  <c r="A356" i="52"/>
  <c r="A357" i="52"/>
  <c r="A358" i="52"/>
  <c r="A359" i="52"/>
  <c r="A360" i="52"/>
  <c r="A361" i="52"/>
  <c r="A362" i="52"/>
  <c r="A363" i="52"/>
  <c r="A364" i="52"/>
  <c r="A365" i="52"/>
  <c r="A366" i="52"/>
  <c r="A367" i="52"/>
  <c r="A368" i="52"/>
  <c r="A369" i="52"/>
  <c r="A370" i="52"/>
  <c r="A371" i="52"/>
  <c r="A372" i="52"/>
  <c r="A373" i="52"/>
  <c r="A374" i="52"/>
  <c r="A375" i="52"/>
  <c r="A376" i="52"/>
  <c r="A377" i="52"/>
  <c r="A378" i="52"/>
  <c r="A379" i="52"/>
  <c r="A380" i="52"/>
  <c r="A381" i="52"/>
  <c r="A382" i="52"/>
  <c r="A383" i="52"/>
  <c r="A384" i="52"/>
  <c r="A385" i="52"/>
  <c r="A386" i="52"/>
  <c r="A387" i="52"/>
  <c r="A388" i="52"/>
  <c r="A389" i="52"/>
  <c r="A390" i="52"/>
  <c r="A391" i="52"/>
  <c r="A392" i="52"/>
  <c r="A393" i="52"/>
  <c r="A394" i="52"/>
  <c r="A395" i="52"/>
  <c r="A396" i="52"/>
  <c r="A397" i="52"/>
  <c r="A398" i="52"/>
  <c r="A399" i="52"/>
  <c r="A400" i="52"/>
  <c r="AW29" i="51"/>
  <c r="AV29" i="51"/>
  <c r="AU29" i="51"/>
  <c r="AN29" i="51"/>
  <c r="AH29" i="51"/>
  <c r="AG29" i="51"/>
  <c r="AF29" i="51"/>
  <c r="AE29" i="51"/>
  <c r="AD29" i="51"/>
  <c r="AC29" i="51"/>
  <c r="AB29" i="51"/>
  <c r="AA29" i="51"/>
  <c r="X29" i="51"/>
  <c r="AT29" i="51" s="1"/>
  <c r="W29" i="51"/>
  <c r="AS29" i="51" s="1"/>
  <c r="V29" i="51"/>
  <c r="AR29" i="51" s="1"/>
  <c r="U29" i="51"/>
  <c r="AQ29" i="51" s="1"/>
  <c r="T29" i="51"/>
  <c r="AP29" i="51" s="1"/>
  <c r="S29" i="51"/>
  <c r="AO29" i="51" s="1"/>
  <c r="L29" i="51"/>
  <c r="N29" i="51" s="1"/>
  <c r="J29" i="51"/>
  <c r="M29" i="51" s="1"/>
  <c r="H29" i="51"/>
  <c r="I29" i="51" s="1"/>
  <c r="K29" i="51" l="1"/>
  <c r="AX29" i="51"/>
  <c r="AV134" i="51" l="1"/>
  <c r="AT134" i="51"/>
  <c r="AN134" i="51"/>
  <c r="AH134" i="51"/>
  <c r="AG134" i="51"/>
  <c r="AF134" i="51"/>
  <c r="AE134" i="51"/>
  <c r="AD134" i="51"/>
  <c r="AC134" i="51"/>
  <c r="AB134" i="51"/>
  <c r="AA134" i="51"/>
  <c r="X134" i="51"/>
  <c r="W134" i="51"/>
  <c r="AS134" i="51" s="1"/>
  <c r="V134" i="51"/>
  <c r="AR134" i="51" s="1"/>
  <c r="U134" i="51"/>
  <c r="AQ134" i="51" s="1"/>
  <c r="T134" i="51"/>
  <c r="AP134" i="51" s="1"/>
  <c r="S134" i="51"/>
  <c r="AO134" i="51" s="1"/>
  <c r="L134" i="51"/>
  <c r="N134" i="51" s="1"/>
  <c r="J134" i="51"/>
  <c r="K134" i="51" s="1"/>
  <c r="H134" i="51"/>
  <c r="I134" i="51" s="1"/>
  <c r="M134" i="51" l="1"/>
  <c r="AX134" i="51"/>
  <c r="AW133" i="51"/>
  <c r="AW402" i="51"/>
  <c r="AW401" i="51"/>
  <c r="AW400" i="51"/>
  <c r="AW399" i="51"/>
  <c r="AW398" i="51"/>
  <c r="AW397" i="51"/>
  <c r="AW396" i="51"/>
  <c r="AW395" i="51"/>
  <c r="AW394" i="51"/>
  <c r="AW392" i="51"/>
  <c r="AW390" i="51"/>
  <c r="AW388" i="51"/>
  <c r="AW387" i="51"/>
  <c r="AW386" i="51"/>
  <c r="AW385" i="51"/>
  <c r="AW384" i="51"/>
  <c r="AW383" i="51"/>
  <c r="AW382" i="51"/>
  <c r="AW381" i="51"/>
  <c r="AW380" i="51"/>
  <c r="AW379" i="51"/>
  <c r="AW378" i="51"/>
  <c r="AW377" i="51"/>
  <c r="AW376" i="51"/>
  <c r="AW374" i="51"/>
  <c r="AW373" i="51"/>
  <c r="AW372" i="51"/>
  <c r="AW371" i="51"/>
  <c r="AW370" i="51"/>
  <c r="AW369" i="51"/>
  <c r="AW368" i="51"/>
  <c r="AW367" i="51"/>
  <c r="AW366" i="51"/>
  <c r="AW365" i="51"/>
  <c r="AW364" i="51"/>
  <c r="AW363" i="51"/>
  <c r="AW362" i="51"/>
  <c r="AW361" i="51"/>
  <c r="AW360" i="51"/>
  <c r="AW359" i="51"/>
  <c r="AW358" i="51"/>
  <c r="AW357" i="51"/>
  <c r="AW356" i="51"/>
  <c r="AW355" i="51"/>
  <c r="AW354" i="51"/>
  <c r="AW353" i="51"/>
  <c r="AW352" i="51"/>
  <c r="AW351" i="51"/>
  <c r="AW350" i="51"/>
  <c r="AW349" i="51"/>
  <c r="AW348" i="51"/>
  <c r="AW347" i="51"/>
  <c r="AW346" i="51"/>
  <c r="AW345" i="51"/>
  <c r="AW344" i="51"/>
  <c r="AW343" i="51"/>
  <c r="AW342" i="51"/>
  <c r="AW341" i="51"/>
  <c r="AW339" i="51"/>
  <c r="AW338" i="51"/>
  <c r="AW337" i="51"/>
  <c r="AW336" i="51"/>
  <c r="AW335" i="51"/>
  <c r="AW334" i="51"/>
  <c r="AW333" i="51"/>
  <c r="AW332" i="51"/>
  <c r="AW331" i="51"/>
  <c r="AW330" i="51"/>
  <c r="AW329" i="51"/>
  <c r="AW328" i="51"/>
  <c r="AW327" i="51"/>
  <c r="AW326" i="51"/>
  <c r="AW325" i="51"/>
  <c r="AW324" i="51"/>
  <c r="AW323" i="51"/>
  <c r="AW322" i="51"/>
  <c r="AW321" i="51"/>
  <c r="AW320" i="51"/>
  <c r="AW319" i="51"/>
  <c r="AW318" i="51"/>
  <c r="AW317" i="51"/>
  <c r="AW316" i="51"/>
  <c r="AW315" i="51"/>
  <c r="AW314" i="51"/>
  <c r="AW313" i="51"/>
  <c r="AW312" i="51"/>
  <c r="AW311" i="51"/>
  <c r="AW310" i="51"/>
  <c r="AW309" i="51"/>
  <c r="AW308" i="51"/>
  <c r="AW307" i="51"/>
  <c r="AW306" i="51"/>
  <c r="AW305" i="51"/>
  <c r="AW304" i="51"/>
  <c r="AW303" i="51"/>
  <c r="AW302" i="51"/>
  <c r="AW301" i="51"/>
  <c r="AW300" i="51"/>
  <c r="AW299" i="51"/>
  <c r="AW298" i="51"/>
  <c r="AW297" i="51"/>
  <c r="AW296" i="51"/>
  <c r="AW295" i="51"/>
  <c r="AW294" i="51"/>
  <c r="AW293" i="51"/>
  <c r="AW292" i="51"/>
  <c r="AW291" i="51"/>
  <c r="AW290" i="51"/>
  <c r="AW289" i="51"/>
  <c r="AW288" i="51"/>
  <c r="AW287" i="51"/>
  <c r="AW286" i="51"/>
  <c r="AW285" i="51"/>
  <c r="AW283" i="51"/>
  <c r="AW281" i="51"/>
  <c r="AW280" i="51"/>
  <c r="AW279" i="51"/>
  <c r="AW278" i="51"/>
  <c r="AW277" i="51"/>
  <c r="AW276" i="51"/>
  <c r="AW275" i="51"/>
  <c r="AW274" i="51"/>
  <c r="AW273" i="51"/>
  <c r="AW272" i="51"/>
  <c r="AW271" i="51"/>
  <c r="AW270" i="51"/>
  <c r="AW269" i="51"/>
  <c r="AW268" i="51"/>
  <c r="AW267" i="51"/>
  <c r="AW266" i="51"/>
  <c r="AW265" i="51"/>
  <c r="AW264" i="51"/>
  <c r="AW263" i="51"/>
  <c r="AW262" i="51"/>
  <c r="AW261" i="51"/>
  <c r="AW260" i="51"/>
  <c r="AW259" i="51"/>
  <c r="AW258" i="51"/>
  <c r="AW257" i="51"/>
  <c r="AW256" i="51"/>
  <c r="AW255" i="51"/>
  <c r="AW254" i="51"/>
  <c r="AW253" i="51"/>
  <c r="AW252" i="51"/>
  <c r="AW251" i="51"/>
  <c r="AW250" i="51"/>
  <c r="AW249" i="51"/>
  <c r="AW248" i="51"/>
  <c r="AW247" i="51"/>
  <c r="AW246" i="51"/>
  <c r="AW245" i="51"/>
  <c r="AW244" i="51"/>
  <c r="AW243" i="51"/>
  <c r="AW242" i="51"/>
  <c r="AW241" i="51"/>
  <c r="AW240" i="51"/>
  <c r="AW239" i="51"/>
  <c r="AW238" i="51"/>
  <c r="AW237" i="51"/>
  <c r="AW236" i="51"/>
  <c r="AW235" i="51"/>
  <c r="AW234" i="51"/>
  <c r="AW233" i="51"/>
  <c r="AW232" i="51"/>
  <c r="AW231" i="51"/>
  <c r="AW230" i="51"/>
  <c r="AW229" i="51"/>
  <c r="AW228" i="51"/>
  <c r="AW227" i="51"/>
  <c r="AW226" i="51"/>
  <c r="AW225" i="51"/>
  <c r="AW224" i="51"/>
  <c r="AW223" i="51"/>
  <c r="AW222" i="51"/>
  <c r="AW221" i="51"/>
  <c r="AW220" i="51"/>
  <c r="AW219" i="51"/>
  <c r="AW218" i="51"/>
  <c r="AW217" i="51"/>
  <c r="AW216" i="51"/>
  <c r="AW215" i="51"/>
  <c r="AW214" i="51"/>
  <c r="AW213" i="51"/>
  <c r="AW212" i="51"/>
  <c r="AW211" i="51"/>
  <c r="AW210" i="51"/>
  <c r="AW209" i="51"/>
  <c r="AW208" i="51"/>
  <c r="AW207" i="51"/>
  <c r="AW206" i="51"/>
  <c r="AW205" i="51"/>
  <c r="AW204" i="51"/>
  <c r="AW203" i="51"/>
  <c r="AW202" i="51"/>
  <c r="AW201" i="51"/>
  <c r="AW200" i="51"/>
  <c r="AW199" i="51"/>
  <c r="AW198" i="51"/>
  <c r="AW196" i="51"/>
  <c r="AW195" i="51"/>
  <c r="AW194" i="51"/>
  <c r="AW193" i="51"/>
  <c r="AW192" i="51"/>
  <c r="AW191" i="51"/>
  <c r="AW190" i="51"/>
  <c r="AW189" i="51"/>
  <c r="AW188" i="51"/>
  <c r="AW187" i="51"/>
  <c r="AW186" i="51"/>
  <c r="AW185" i="51"/>
  <c r="AW184" i="51"/>
  <c r="AW183" i="51"/>
  <c r="AW182" i="51"/>
  <c r="AW181" i="51"/>
  <c r="AW180" i="51"/>
  <c r="AW179" i="51"/>
  <c r="AW178" i="51"/>
  <c r="AW177" i="51"/>
  <c r="AW176" i="51"/>
  <c r="AW175" i="51"/>
  <c r="AW174" i="51"/>
  <c r="AW173" i="51"/>
  <c r="AW172" i="51"/>
  <c r="AW171" i="51"/>
  <c r="AW170" i="51"/>
  <c r="AW169" i="51"/>
  <c r="AW168" i="51"/>
  <c r="AW167" i="51"/>
  <c r="AW166" i="51"/>
  <c r="AW165" i="51"/>
  <c r="AW164" i="51"/>
  <c r="AW163" i="51"/>
  <c r="AW162" i="51"/>
  <c r="AW161" i="51"/>
  <c r="AW160" i="51"/>
  <c r="AW159" i="51"/>
  <c r="AW158" i="51"/>
  <c r="AW157" i="51"/>
  <c r="AW155" i="51"/>
  <c r="AW154" i="51"/>
  <c r="AW153" i="51"/>
  <c r="AW152" i="51"/>
  <c r="AW151" i="51"/>
  <c r="AW150" i="51"/>
  <c r="AW149" i="51"/>
  <c r="AW148" i="51"/>
  <c r="AW147" i="51"/>
  <c r="AW146" i="51"/>
  <c r="AW145" i="51"/>
  <c r="AW144" i="51"/>
  <c r="AW143" i="51"/>
  <c r="AW142" i="51"/>
  <c r="AW141" i="51"/>
  <c r="AW140" i="51"/>
  <c r="AW139" i="51"/>
  <c r="AW138" i="51"/>
  <c r="AW137" i="51"/>
  <c r="AW136" i="51"/>
  <c r="AW135" i="51"/>
  <c r="AW132" i="51"/>
  <c r="AW131" i="51"/>
  <c r="AW129" i="51"/>
  <c r="AW128" i="51"/>
  <c r="AW127" i="51"/>
  <c r="AW126" i="51"/>
  <c r="AW125" i="51"/>
  <c r="AW124" i="51"/>
  <c r="AW123" i="51"/>
  <c r="AW122" i="51"/>
  <c r="AW121" i="51"/>
  <c r="AW120" i="51"/>
  <c r="AW119" i="51"/>
  <c r="AW118" i="51"/>
  <c r="AW117" i="51"/>
  <c r="AW116" i="51"/>
  <c r="AW115" i="51"/>
  <c r="AW114" i="51"/>
  <c r="AW113" i="51"/>
  <c r="AW112" i="51"/>
  <c r="AW111" i="51"/>
  <c r="AW110" i="51"/>
  <c r="AW109" i="51"/>
  <c r="AW108" i="51"/>
  <c r="AW107" i="51"/>
  <c r="AW106" i="51"/>
  <c r="AW105" i="51"/>
  <c r="AW104" i="51"/>
  <c r="AW103" i="51"/>
  <c r="AW102" i="51"/>
  <c r="AW101" i="51"/>
  <c r="AW100" i="51"/>
  <c r="AW99" i="51"/>
  <c r="AW98" i="51"/>
  <c r="AW97" i="51"/>
  <c r="AW96" i="51"/>
  <c r="AW95" i="51"/>
  <c r="AW89" i="51"/>
  <c r="AW88" i="51"/>
  <c r="AW87" i="51"/>
  <c r="AW86" i="51"/>
  <c r="AW85" i="51"/>
  <c r="AW84" i="51"/>
  <c r="AW83" i="51"/>
  <c r="AW82" i="51"/>
  <c r="AW81" i="51"/>
  <c r="AW80" i="51"/>
  <c r="AW79" i="51"/>
  <c r="AW78" i="51"/>
  <c r="AW77" i="51"/>
  <c r="AW76" i="51"/>
  <c r="AW75" i="51"/>
  <c r="AW74" i="51"/>
  <c r="AW73" i="51"/>
  <c r="AW72" i="51"/>
  <c r="AW71" i="51"/>
  <c r="AW70" i="51"/>
  <c r="AW69" i="51"/>
  <c r="AW68" i="51"/>
  <c r="AW67" i="51"/>
  <c r="AW66" i="51"/>
  <c r="AW65" i="51"/>
  <c r="AW64" i="51"/>
  <c r="AW63" i="51"/>
  <c r="AW62" i="51"/>
  <c r="AW61" i="51"/>
  <c r="AW60" i="51"/>
  <c r="AW58" i="51"/>
  <c r="AW57" i="51"/>
  <c r="AW56" i="51"/>
  <c r="AW55" i="51"/>
  <c r="AW54" i="51"/>
  <c r="AW53" i="51"/>
  <c r="AW52" i="51"/>
  <c r="AW51" i="51"/>
  <c r="AW48" i="51"/>
  <c r="AW47" i="51"/>
  <c r="AW46" i="51"/>
  <c r="AW45" i="51"/>
  <c r="AW44" i="51"/>
  <c r="AW43" i="51"/>
  <c r="AW42" i="51"/>
  <c r="AW40" i="51"/>
  <c r="AW39" i="51"/>
  <c r="AW38" i="51"/>
  <c r="AW37" i="51"/>
  <c r="AW36" i="51"/>
  <c r="AW35" i="51"/>
  <c r="AW34" i="51"/>
  <c r="AW33" i="51"/>
  <c r="AW32" i="51"/>
  <c r="AW31" i="51"/>
  <c r="AW30" i="51"/>
  <c r="AW28" i="51"/>
  <c r="AW27" i="51"/>
  <c r="AW26" i="51"/>
  <c r="AW25" i="51"/>
  <c r="AW24" i="51"/>
  <c r="AW23" i="51"/>
  <c r="AW22" i="51"/>
  <c r="AW21" i="51"/>
  <c r="AW20" i="51"/>
  <c r="AW19" i="51"/>
  <c r="AW18" i="51"/>
  <c r="AW17" i="51"/>
  <c r="AW16" i="51"/>
  <c r="AW15" i="51"/>
  <c r="AW14" i="51"/>
  <c r="AW13" i="51"/>
  <c r="AW12" i="51"/>
  <c r="AW11" i="51"/>
  <c r="AW10" i="51"/>
  <c r="AW9" i="51"/>
  <c r="AW8" i="51"/>
  <c r="AW7" i="51"/>
  <c r="AW6" i="51"/>
  <c r="AW5" i="51"/>
  <c r="AW4" i="51"/>
  <c r="AW393" i="51"/>
  <c r="AU402" i="51"/>
  <c r="AU401" i="51"/>
  <c r="AU400" i="51"/>
  <c r="AU399" i="51"/>
  <c r="AU398" i="51"/>
  <c r="AU397" i="51"/>
  <c r="AU396" i="51"/>
  <c r="AU395" i="51"/>
  <c r="AU394" i="51"/>
  <c r="AU393" i="51"/>
  <c r="AU392" i="51"/>
  <c r="AU391" i="51"/>
  <c r="AU390" i="51"/>
  <c r="AU389" i="51"/>
  <c r="AU388" i="51"/>
  <c r="AU387" i="51"/>
  <c r="AU386" i="51"/>
  <c r="AU385" i="51"/>
  <c r="AU384" i="51"/>
  <c r="AU383" i="51"/>
  <c r="AU382" i="51"/>
  <c r="AU381" i="51"/>
  <c r="AU379" i="51"/>
  <c r="AU378" i="51"/>
  <c r="AU377" i="51"/>
  <c r="AU376" i="51"/>
  <c r="AU375" i="51"/>
  <c r="AU374" i="51"/>
  <c r="AU373" i="51"/>
  <c r="AU372" i="51"/>
  <c r="AU371" i="51"/>
  <c r="AU370" i="51"/>
  <c r="AU369" i="51"/>
  <c r="AU368" i="51"/>
  <c r="AU367" i="51"/>
  <c r="AU366" i="51"/>
  <c r="AU365" i="51"/>
  <c r="AU364" i="51"/>
  <c r="AU363" i="51"/>
  <c r="AU362" i="51"/>
  <c r="AU361" i="51"/>
  <c r="AU360" i="51"/>
  <c r="AU359" i="51"/>
  <c r="AU358" i="51"/>
  <c r="AU357" i="51"/>
  <c r="AU356" i="51"/>
  <c r="AU355" i="51"/>
  <c r="AU354" i="51"/>
  <c r="AU353" i="51"/>
  <c r="AU352" i="51"/>
  <c r="AU351" i="51"/>
  <c r="AU350" i="51"/>
  <c r="AU349" i="51"/>
  <c r="AU348" i="51"/>
  <c r="AU347" i="51"/>
  <c r="AU346" i="51"/>
  <c r="AU345" i="51"/>
  <c r="AU344" i="51"/>
  <c r="AU343" i="51"/>
  <c r="AU342" i="51"/>
  <c r="AU341" i="51"/>
  <c r="AU340" i="51"/>
  <c r="AU339" i="51"/>
  <c r="AU338" i="51"/>
  <c r="AU337" i="51"/>
  <c r="AU336" i="51"/>
  <c r="AU335" i="51"/>
  <c r="AU334" i="51"/>
  <c r="AU333" i="51"/>
  <c r="AU332" i="51"/>
  <c r="AU331" i="51"/>
  <c r="AU330" i="51"/>
  <c r="AU329" i="51"/>
  <c r="AU328" i="51"/>
  <c r="AU327" i="51"/>
  <c r="AU326" i="51"/>
  <c r="AU325" i="51"/>
  <c r="AU324" i="51"/>
  <c r="AU323" i="51"/>
  <c r="AU322" i="51"/>
  <c r="AU321" i="51"/>
  <c r="AU320" i="51"/>
  <c r="AU319" i="51"/>
  <c r="AU318" i="51"/>
  <c r="AU317" i="51"/>
  <c r="AU316" i="51"/>
  <c r="AU315" i="51"/>
  <c r="AU314" i="51"/>
  <c r="AU313" i="51"/>
  <c r="AU312" i="51"/>
  <c r="AU311" i="51"/>
  <c r="AU310" i="51"/>
  <c r="AU309" i="51"/>
  <c r="AU308" i="51"/>
  <c r="AU307" i="51"/>
  <c r="AU306" i="51"/>
  <c r="AU305" i="51"/>
  <c r="AU304" i="51"/>
  <c r="AU303" i="51"/>
  <c r="AU302" i="51"/>
  <c r="AU301" i="51"/>
  <c r="AU300" i="51"/>
  <c r="AU299" i="51"/>
  <c r="AU298" i="51"/>
  <c r="AU297" i="51"/>
  <c r="AU296" i="51"/>
  <c r="AU295" i="51"/>
  <c r="AU294" i="51"/>
  <c r="AU293" i="51"/>
  <c r="AU292" i="51"/>
  <c r="AU291" i="51"/>
  <c r="AU290" i="51"/>
  <c r="AU289" i="51"/>
  <c r="AU288" i="51"/>
  <c r="AU287" i="51"/>
  <c r="AU286" i="51"/>
  <c r="AU285" i="51"/>
  <c r="AU283" i="51"/>
  <c r="AU281" i="51"/>
  <c r="AU280" i="51"/>
  <c r="AU279" i="51"/>
  <c r="AU278" i="51"/>
  <c r="AU277" i="51"/>
  <c r="AU276" i="51"/>
  <c r="AU275" i="51"/>
  <c r="AU274" i="51"/>
  <c r="AU273" i="51"/>
  <c r="AU272" i="51"/>
  <c r="AU271" i="51"/>
  <c r="AU270" i="51"/>
  <c r="AU269" i="51"/>
  <c r="AU268" i="51"/>
  <c r="AU267" i="51"/>
  <c r="AU266" i="51"/>
  <c r="AU265" i="51"/>
  <c r="AU264" i="51"/>
  <c r="AU263" i="51"/>
  <c r="AU262" i="51"/>
  <c r="AU261" i="51"/>
  <c r="AU260" i="51"/>
  <c r="AU259" i="51"/>
  <c r="AU258" i="51"/>
  <c r="AU257" i="51"/>
  <c r="AU256" i="51"/>
  <c r="AU255" i="51"/>
  <c r="AU254" i="51"/>
  <c r="AU253" i="51"/>
  <c r="AU252" i="51"/>
  <c r="AU251" i="51"/>
  <c r="AU250" i="51"/>
  <c r="AU249" i="51"/>
  <c r="AU248" i="51"/>
  <c r="AU247" i="51"/>
  <c r="AU246" i="51"/>
  <c r="AU245" i="51"/>
  <c r="AU244" i="51"/>
  <c r="AU243" i="51"/>
  <c r="AU242" i="51"/>
  <c r="AU241" i="51"/>
  <c r="AU240" i="51"/>
  <c r="AU239" i="51"/>
  <c r="AU238" i="51"/>
  <c r="AU237" i="51"/>
  <c r="AU236" i="51"/>
  <c r="AU235" i="51"/>
  <c r="AU234" i="51"/>
  <c r="AU233" i="51"/>
  <c r="AU232" i="51"/>
  <c r="AU231" i="51"/>
  <c r="AU230" i="51"/>
  <c r="AU229" i="51"/>
  <c r="AU228" i="51"/>
  <c r="AU227" i="51"/>
  <c r="AU226" i="51"/>
  <c r="AU225" i="51"/>
  <c r="AU224" i="51"/>
  <c r="AU223" i="51"/>
  <c r="AU222" i="51"/>
  <c r="AU221" i="51"/>
  <c r="AU220" i="51"/>
  <c r="AU219" i="51"/>
  <c r="AU218" i="51"/>
  <c r="AU217" i="51"/>
  <c r="AU216" i="51"/>
  <c r="AU215" i="51"/>
  <c r="AU214" i="51"/>
  <c r="AU213" i="51"/>
  <c r="AU212" i="51"/>
  <c r="AU211" i="51"/>
  <c r="AU210" i="51"/>
  <c r="AU209" i="51"/>
  <c r="AU208" i="51"/>
  <c r="AU207" i="51"/>
  <c r="AU206" i="51"/>
  <c r="AU205" i="51"/>
  <c r="AU204" i="51"/>
  <c r="AU203" i="51"/>
  <c r="AU202" i="51"/>
  <c r="AU201" i="51"/>
  <c r="AU200" i="51"/>
  <c r="AU199" i="51"/>
  <c r="AU198" i="51"/>
  <c r="AU197" i="51"/>
  <c r="AU196" i="51"/>
  <c r="AU195" i="51"/>
  <c r="AU194" i="51"/>
  <c r="AU193" i="51"/>
  <c r="AU192" i="51"/>
  <c r="AU191" i="51"/>
  <c r="AU190" i="51"/>
  <c r="AU189" i="51"/>
  <c r="AU188" i="51"/>
  <c r="AU187" i="51"/>
  <c r="AU186" i="51"/>
  <c r="AU185" i="51"/>
  <c r="AU184" i="51"/>
  <c r="AU183" i="51"/>
  <c r="AU182" i="51"/>
  <c r="AU181" i="51"/>
  <c r="AU180" i="51"/>
  <c r="AU179" i="51"/>
  <c r="AU178" i="51"/>
  <c r="AU177" i="51"/>
  <c r="AU176" i="51"/>
  <c r="AU175" i="51"/>
  <c r="AU174" i="51"/>
  <c r="AU173" i="51"/>
  <c r="AU172" i="51"/>
  <c r="AU171" i="51"/>
  <c r="AU170" i="51"/>
  <c r="AU169" i="51"/>
  <c r="AU168" i="51"/>
  <c r="AU167" i="51"/>
  <c r="AU166" i="51"/>
  <c r="AU165" i="51"/>
  <c r="AU164" i="51"/>
  <c r="AU163" i="51"/>
  <c r="AU162" i="51"/>
  <c r="AU161" i="51"/>
  <c r="AU160" i="51"/>
  <c r="AU159" i="51"/>
  <c r="AU158" i="51"/>
  <c r="AU157" i="51"/>
  <c r="AU156" i="51"/>
  <c r="AU155" i="51"/>
  <c r="AU154" i="51"/>
  <c r="AU153" i="51"/>
  <c r="AU152" i="51"/>
  <c r="AU151" i="51"/>
  <c r="AU150" i="51"/>
  <c r="AU149" i="51"/>
  <c r="AU148" i="51"/>
  <c r="AU147" i="51"/>
  <c r="AU146" i="51"/>
  <c r="AU145" i="51"/>
  <c r="AU144" i="51"/>
  <c r="AU143" i="51"/>
  <c r="AU142" i="51"/>
  <c r="AU141" i="51"/>
  <c r="AU140" i="51"/>
  <c r="AU139" i="51"/>
  <c r="AU138" i="51"/>
  <c r="AU137" i="51"/>
  <c r="AU136" i="51"/>
  <c r="AU135" i="51"/>
  <c r="AU133" i="51"/>
  <c r="AU132" i="51"/>
  <c r="AU131" i="51"/>
  <c r="AU130" i="51"/>
  <c r="AU129" i="51"/>
  <c r="AU128" i="51"/>
  <c r="AU127" i="51"/>
  <c r="AU126" i="51"/>
  <c r="AU125" i="51"/>
  <c r="AU124" i="51"/>
  <c r="AU123" i="51"/>
  <c r="AU122" i="51"/>
  <c r="AU121" i="51"/>
  <c r="AU120" i="51"/>
  <c r="AU119" i="51"/>
  <c r="AU118" i="51"/>
  <c r="AU117" i="51"/>
  <c r="AU116" i="51"/>
  <c r="AU115" i="51"/>
  <c r="AU114" i="51"/>
  <c r="AU113" i="51"/>
  <c r="AU112" i="51"/>
  <c r="AU111" i="51"/>
  <c r="AU110" i="51"/>
  <c r="AU109" i="51"/>
  <c r="AU108" i="51"/>
  <c r="AU107" i="51"/>
  <c r="AU106" i="51"/>
  <c r="AU105" i="51"/>
  <c r="AU104" i="51"/>
  <c r="AU103" i="51"/>
  <c r="AU102" i="51"/>
  <c r="AU101" i="51"/>
  <c r="AU100" i="51"/>
  <c r="AU99" i="51"/>
  <c r="AU98" i="51"/>
  <c r="AU97" i="51"/>
  <c r="AU96" i="51"/>
  <c r="AU95" i="51"/>
  <c r="AU89" i="51"/>
  <c r="AU88" i="51"/>
  <c r="AU87" i="51"/>
  <c r="AU86" i="51"/>
  <c r="AU85" i="51"/>
  <c r="AU84" i="51"/>
  <c r="AU83" i="51"/>
  <c r="AU82" i="51"/>
  <c r="AU81" i="51"/>
  <c r="AU80" i="51"/>
  <c r="AU79" i="51"/>
  <c r="AU78" i="51"/>
  <c r="AU77" i="51"/>
  <c r="AU76" i="51"/>
  <c r="AU75" i="51"/>
  <c r="AU74" i="51"/>
  <c r="AU73" i="51"/>
  <c r="AU72" i="51"/>
  <c r="AU71" i="51"/>
  <c r="AU70" i="51"/>
  <c r="AU69" i="51"/>
  <c r="AU68" i="51"/>
  <c r="AU67" i="51"/>
  <c r="AU66" i="51"/>
  <c r="AU65" i="51"/>
  <c r="AU64" i="51"/>
  <c r="AU63" i="51"/>
  <c r="AU62" i="51"/>
  <c r="AU61" i="51"/>
  <c r="AU60" i="51"/>
  <c r="AU59" i="51"/>
  <c r="AU58" i="51"/>
  <c r="AU57" i="51"/>
  <c r="AU56" i="51"/>
  <c r="AU55" i="51"/>
  <c r="AU54" i="51"/>
  <c r="AU53" i="51"/>
  <c r="AU52" i="51"/>
  <c r="AU51" i="51"/>
  <c r="AU50" i="51"/>
  <c r="AU49" i="51"/>
  <c r="AU48" i="51"/>
  <c r="AU47" i="51"/>
  <c r="AU46" i="51"/>
  <c r="AU45" i="51"/>
  <c r="AU44" i="51"/>
  <c r="AU43" i="51"/>
  <c r="AU42" i="51"/>
  <c r="AU41" i="51"/>
  <c r="AU40" i="51"/>
  <c r="AU39" i="51"/>
  <c r="AU38" i="51"/>
  <c r="AU37" i="51"/>
  <c r="AU36" i="51"/>
  <c r="AU35" i="51"/>
  <c r="AU34" i="51"/>
  <c r="AU33" i="51"/>
  <c r="AU32" i="51"/>
  <c r="AU31" i="51"/>
  <c r="AU30" i="51"/>
  <c r="AU28" i="51"/>
  <c r="AU27" i="51"/>
  <c r="AU26" i="51"/>
  <c r="AU25" i="51"/>
  <c r="AU24" i="51"/>
  <c r="AU23" i="51"/>
  <c r="AU22" i="51"/>
  <c r="AU21" i="51"/>
  <c r="AU20" i="51"/>
  <c r="AU19" i="51"/>
  <c r="AU18" i="51"/>
  <c r="AU17" i="51"/>
  <c r="AU16" i="51"/>
  <c r="AU15" i="51"/>
  <c r="AU14" i="51"/>
  <c r="AU13" i="51"/>
  <c r="AU12" i="51"/>
  <c r="AU11" i="51"/>
  <c r="AU10" i="51"/>
  <c r="AU9" i="51"/>
  <c r="AU8" i="51"/>
  <c r="AU7" i="51"/>
  <c r="AU6" i="51"/>
  <c r="AU5" i="51"/>
  <c r="AU4" i="51"/>
  <c r="AU380" i="51"/>
  <c r="H324" i="51" l="1"/>
  <c r="I324" i="51" s="1"/>
  <c r="K324" i="51"/>
  <c r="N324" i="51"/>
  <c r="S324" i="51"/>
  <c r="AO324" i="51" s="1"/>
  <c r="T324" i="51"/>
  <c r="AP324" i="51"/>
  <c r="U324" i="51"/>
  <c r="AQ324" i="51" s="1"/>
  <c r="V324" i="51"/>
  <c r="AR324" i="51" s="1"/>
  <c r="W324" i="51"/>
  <c r="AS324" i="51" s="1"/>
  <c r="X324" i="51"/>
  <c r="AT324" i="51"/>
  <c r="AN324" i="51"/>
  <c r="M324" i="51"/>
  <c r="AV324" i="51"/>
  <c r="AX324" i="51"/>
  <c r="J324" i="51"/>
  <c r="L324" i="51"/>
  <c r="AA320" i="51"/>
  <c r="AB320" i="51"/>
  <c r="AC320" i="51"/>
  <c r="AD320" i="51"/>
  <c r="AE320" i="51"/>
  <c r="AF320" i="51"/>
  <c r="AG320" i="51"/>
  <c r="AH320" i="51"/>
  <c r="H320" i="51"/>
  <c r="I320" i="51" s="1"/>
  <c r="K320" i="51"/>
  <c r="N320" i="51"/>
  <c r="S320" i="51"/>
  <c r="AO320" i="51" s="1"/>
  <c r="T320" i="51"/>
  <c r="AP320" i="51" s="1"/>
  <c r="U320" i="51"/>
  <c r="AQ320" i="51"/>
  <c r="V320" i="51"/>
  <c r="AR320" i="51" s="1"/>
  <c r="W320" i="51"/>
  <c r="AS320" i="51" s="1"/>
  <c r="X320" i="51"/>
  <c r="AT320" i="51" s="1"/>
  <c r="AN320" i="51"/>
  <c r="M320" i="51"/>
  <c r="AV320" i="51"/>
  <c r="AX320" i="51"/>
  <c r="J320" i="51"/>
  <c r="L320" i="51"/>
  <c r="AV323" i="51"/>
  <c r="H323" i="51"/>
  <c r="I323" i="51" s="1"/>
  <c r="K323" i="51"/>
  <c r="N323" i="51"/>
  <c r="S323" i="51"/>
  <c r="AO323" i="51" s="1"/>
  <c r="T323" i="51"/>
  <c r="AP323" i="51" s="1"/>
  <c r="U323" i="51"/>
  <c r="AQ323" i="51" s="1"/>
  <c r="V323" i="51"/>
  <c r="AR323" i="51" s="1"/>
  <c r="W323" i="51"/>
  <c r="AS323" i="51" s="1"/>
  <c r="X323" i="51"/>
  <c r="AT323" i="51" s="1"/>
  <c r="AN323" i="51"/>
  <c r="M323" i="51"/>
  <c r="AX323" i="51"/>
  <c r="J323" i="51"/>
  <c r="L323" i="51"/>
  <c r="AX76" i="51" l="1"/>
  <c r="AV76" i="51"/>
  <c r="AQ76" i="51"/>
  <c r="AP76" i="51"/>
  <c r="AN76" i="51"/>
  <c r="AH76" i="51"/>
  <c r="AG76" i="51"/>
  <c r="AF76" i="51"/>
  <c r="AE76" i="51"/>
  <c r="AD76" i="51"/>
  <c r="AC76" i="51"/>
  <c r="AB76" i="51"/>
  <c r="AA76" i="51"/>
  <c r="X76" i="51"/>
  <c r="AT76" i="51" s="1"/>
  <c r="W76" i="51"/>
  <c r="AS76" i="51" s="1"/>
  <c r="V76" i="51"/>
  <c r="AR76" i="51" s="1"/>
  <c r="U76" i="51"/>
  <c r="T76" i="51"/>
  <c r="S76" i="51"/>
  <c r="AO76" i="51" s="1"/>
  <c r="L76" i="51"/>
  <c r="N76" i="51" s="1"/>
  <c r="J76" i="51"/>
  <c r="M76" i="51" s="1"/>
  <c r="H76" i="51"/>
  <c r="I76" i="51" s="1"/>
  <c r="K76" i="51" l="1"/>
  <c r="A404" i="52" l="1"/>
  <c r="A405" i="52"/>
  <c r="A406" i="52"/>
  <c r="A407" i="52"/>
  <c r="A408" i="52"/>
  <c r="A409" i="52"/>
  <c r="A410" i="52"/>
  <c r="A411" i="52"/>
  <c r="A412" i="52"/>
  <c r="A413" i="52"/>
  <c r="A414" i="52"/>
  <c r="A415" i="52"/>
  <c r="A416" i="52"/>
  <c r="A417" i="52"/>
  <c r="A418" i="52"/>
  <c r="A419" i="52"/>
  <c r="AA363" i="51"/>
  <c r="AB363" i="51"/>
  <c r="AC363" i="51"/>
  <c r="AD363" i="51"/>
  <c r="AE363" i="51"/>
  <c r="AF363" i="51"/>
  <c r="AG363" i="51"/>
  <c r="AH363" i="51"/>
  <c r="H366" i="51"/>
  <c r="I366" i="51" s="1"/>
  <c r="S366" i="51"/>
  <c r="AO366" i="51" s="1"/>
  <c r="T366" i="51"/>
  <c r="AP366" i="51" s="1"/>
  <c r="U366" i="51"/>
  <c r="AQ366" i="51" s="1"/>
  <c r="V366" i="51"/>
  <c r="AR366" i="51" s="1"/>
  <c r="W366" i="51"/>
  <c r="AS366" i="51" s="1"/>
  <c r="X366" i="51"/>
  <c r="AT366" i="51" s="1"/>
  <c r="AN366" i="51"/>
  <c r="AV366" i="51"/>
  <c r="AX366" i="51"/>
  <c r="J366" i="51"/>
  <c r="K366" i="51" s="1"/>
  <c r="L366" i="51"/>
  <c r="N366" i="51" s="1"/>
  <c r="H365" i="51"/>
  <c r="I365" i="51" s="1"/>
  <c r="S365" i="51"/>
  <c r="AO365" i="51" s="1"/>
  <c r="T365" i="51"/>
  <c r="AP365" i="51" s="1"/>
  <c r="U365" i="51"/>
  <c r="AQ365" i="51" s="1"/>
  <c r="V365" i="51"/>
  <c r="AR365" i="51" s="1"/>
  <c r="W365" i="51"/>
  <c r="AS365" i="51" s="1"/>
  <c r="X365" i="51"/>
  <c r="AT365" i="51" s="1"/>
  <c r="AN365" i="51"/>
  <c r="AV365" i="51"/>
  <c r="AX365" i="51"/>
  <c r="J365" i="51"/>
  <c r="M365" i="51" s="1"/>
  <c r="L365" i="51"/>
  <c r="N365" i="51" s="1"/>
  <c r="H364" i="51"/>
  <c r="I364" i="51" s="1"/>
  <c r="S364" i="51"/>
  <c r="AO364" i="51" s="1"/>
  <c r="T364" i="51"/>
  <c r="AP364" i="51" s="1"/>
  <c r="U364" i="51"/>
  <c r="AQ364" i="51"/>
  <c r="V364" i="51"/>
  <c r="AR364" i="51" s="1"/>
  <c r="W364" i="51"/>
  <c r="AS364" i="51" s="1"/>
  <c r="X364" i="51"/>
  <c r="AT364" i="51" s="1"/>
  <c r="AN364" i="51"/>
  <c r="AV364" i="51"/>
  <c r="AX364" i="51"/>
  <c r="J364" i="51"/>
  <c r="M364" i="51" s="1"/>
  <c r="L364" i="51"/>
  <c r="N364" i="51" s="1"/>
  <c r="H363" i="51"/>
  <c r="I363" i="51" s="1"/>
  <c r="S363" i="51"/>
  <c r="AO363" i="51" s="1"/>
  <c r="T363" i="51"/>
  <c r="AP363" i="51" s="1"/>
  <c r="U363" i="51"/>
  <c r="AQ363" i="51" s="1"/>
  <c r="V363" i="51"/>
  <c r="AR363" i="51" s="1"/>
  <c r="W363" i="51"/>
  <c r="AS363" i="51" s="1"/>
  <c r="X363" i="51"/>
  <c r="AT363" i="51" s="1"/>
  <c r="AN363" i="51"/>
  <c r="AV363" i="51"/>
  <c r="J363" i="51"/>
  <c r="K363" i="51" s="1"/>
  <c r="L363" i="51"/>
  <c r="N363" i="51" s="1"/>
  <c r="AX395" i="51"/>
  <c r="AV395" i="51"/>
  <c r="AN395" i="51"/>
  <c r="AH395" i="51"/>
  <c r="AG395" i="51"/>
  <c r="AF395" i="51"/>
  <c r="AE395" i="51"/>
  <c r="AD395" i="51"/>
  <c r="AC395" i="51"/>
  <c r="AB395" i="51"/>
  <c r="AA395" i="51"/>
  <c r="X395" i="51"/>
  <c r="AT395" i="51" s="1"/>
  <c r="W395" i="51"/>
  <c r="AS395" i="51" s="1"/>
  <c r="V395" i="51"/>
  <c r="AR395" i="51" s="1"/>
  <c r="U395" i="51"/>
  <c r="AQ395" i="51" s="1"/>
  <c r="T395" i="51"/>
  <c r="AP395" i="51" s="1"/>
  <c r="S395" i="51"/>
  <c r="AO395" i="51" s="1"/>
  <c r="L395" i="51"/>
  <c r="N395" i="51" s="1"/>
  <c r="J395" i="51"/>
  <c r="K395" i="51" s="1"/>
  <c r="H395" i="51"/>
  <c r="I395" i="51" s="1"/>
  <c r="AV394" i="51"/>
  <c r="AN394" i="51"/>
  <c r="AH394" i="51"/>
  <c r="AG394" i="51"/>
  <c r="AF394" i="51"/>
  <c r="AE394" i="51"/>
  <c r="AD394" i="51"/>
  <c r="AC394" i="51"/>
  <c r="AB394" i="51"/>
  <c r="AA394" i="51"/>
  <c r="X394" i="51"/>
  <c r="AT394" i="51" s="1"/>
  <c r="W394" i="51"/>
  <c r="AS394" i="51" s="1"/>
  <c r="V394" i="51"/>
  <c r="AR394" i="51" s="1"/>
  <c r="U394" i="51"/>
  <c r="AQ394" i="51" s="1"/>
  <c r="T394" i="51"/>
  <c r="AP394" i="51" s="1"/>
  <c r="S394" i="51"/>
  <c r="AO394" i="51" s="1"/>
  <c r="L394" i="51"/>
  <c r="N394" i="51" s="1"/>
  <c r="J394" i="51"/>
  <c r="M394" i="51" s="1"/>
  <c r="H394" i="51"/>
  <c r="I394" i="51" s="1"/>
  <c r="AV393" i="51"/>
  <c r="AN393" i="51"/>
  <c r="AH393" i="51"/>
  <c r="AG393" i="51"/>
  <c r="AF393" i="51"/>
  <c r="AE393" i="51"/>
  <c r="AD393" i="51"/>
  <c r="AC393" i="51"/>
  <c r="AB393" i="51"/>
  <c r="AA393" i="51"/>
  <c r="X393" i="51"/>
  <c r="AT393" i="51" s="1"/>
  <c r="W393" i="51"/>
  <c r="AS393" i="51" s="1"/>
  <c r="V393" i="51"/>
  <c r="AR393" i="51" s="1"/>
  <c r="U393" i="51"/>
  <c r="AQ393" i="51" s="1"/>
  <c r="T393" i="51"/>
  <c r="AP393" i="51" s="1"/>
  <c r="S393" i="51"/>
  <c r="AO393" i="51" s="1"/>
  <c r="L393" i="51"/>
  <c r="N393" i="51" s="1"/>
  <c r="J393" i="51"/>
  <c r="K393" i="51" s="1"/>
  <c r="H393" i="51"/>
  <c r="I393" i="51" s="1"/>
  <c r="M366" i="51" l="1"/>
  <c r="M363" i="51"/>
  <c r="AX363" i="51"/>
  <c r="K364" i="51"/>
  <c r="K365" i="51"/>
  <c r="AX394" i="51"/>
  <c r="M395" i="51"/>
  <c r="AX393" i="51"/>
  <c r="M393" i="51"/>
  <c r="K394" i="51"/>
  <c r="AV390" i="51" l="1"/>
  <c r="AN390" i="51"/>
  <c r="X390" i="51"/>
  <c r="AT390" i="51" s="1"/>
  <c r="W390" i="51"/>
  <c r="AS390" i="51" s="1"/>
  <c r="V390" i="51"/>
  <c r="AR390" i="51" s="1"/>
  <c r="U390" i="51"/>
  <c r="AQ390" i="51" s="1"/>
  <c r="T390" i="51"/>
  <c r="AP390" i="51" s="1"/>
  <c r="S390" i="51"/>
  <c r="AO390" i="51" s="1"/>
  <c r="L390" i="51"/>
  <c r="N390" i="51" s="1"/>
  <c r="J390" i="51"/>
  <c r="K390" i="51" s="1"/>
  <c r="H390" i="51"/>
  <c r="I390" i="51" s="1"/>
  <c r="AX390" i="51" l="1"/>
  <c r="M390" i="51"/>
  <c r="H105" i="51"/>
  <c r="I105" i="51" s="1"/>
  <c r="S105" i="51"/>
  <c r="AO105" i="51" s="1"/>
  <c r="T105" i="51"/>
  <c r="AP105" i="51" s="1"/>
  <c r="U105" i="51"/>
  <c r="AQ105" i="51" s="1"/>
  <c r="V105" i="51"/>
  <c r="AR105" i="51" s="1"/>
  <c r="W105" i="51"/>
  <c r="AS105" i="51" s="1"/>
  <c r="X105" i="51"/>
  <c r="AT105" i="51" s="1"/>
  <c r="AN105" i="51"/>
  <c r="AV105" i="51"/>
  <c r="J105" i="51"/>
  <c r="K105" i="51" s="1"/>
  <c r="L105" i="51"/>
  <c r="N105" i="51" s="1"/>
  <c r="H326" i="51"/>
  <c r="I326" i="51" s="1"/>
  <c r="S326" i="51"/>
  <c r="AO326" i="51" s="1"/>
  <c r="T326" i="51"/>
  <c r="AP326" i="51" s="1"/>
  <c r="U326" i="51"/>
  <c r="AQ326" i="51" s="1"/>
  <c r="V326" i="51"/>
  <c r="AR326" i="51" s="1"/>
  <c r="W326" i="51"/>
  <c r="AS326" i="51" s="1"/>
  <c r="X326" i="51"/>
  <c r="AT326" i="51" s="1"/>
  <c r="AN326" i="51"/>
  <c r="AV326" i="51"/>
  <c r="J326" i="51"/>
  <c r="AX326" i="51" s="1"/>
  <c r="L326" i="51"/>
  <c r="N326" i="51" s="1"/>
  <c r="AX105" i="51" l="1"/>
  <c r="M105" i="51"/>
  <c r="M326" i="51"/>
  <c r="K326" i="51"/>
  <c r="H378" i="51"/>
  <c r="I378" i="51" s="1"/>
  <c r="S378" i="51"/>
  <c r="AO378" i="51" s="1"/>
  <c r="T378" i="51"/>
  <c r="AP378" i="51" s="1"/>
  <c r="U378" i="51"/>
  <c r="AQ378" i="51" s="1"/>
  <c r="V378" i="51"/>
  <c r="AR378" i="51" s="1"/>
  <c r="W378" i="51"/>
  <c r="AS378" i="51" s="1"/>
  <c r="X378" i="51"/>
  <c r="AT378" i="51" s="1"/>
  <c r="AN378" i="51"/>
  <c r="AV378" i="51"/>
  <c r="AX378" i="51"/>
  <c r="J378" i="51"/>
  <c r="L378" i="51"/>
  <c r="N378" i="51" s="1"/>
  <c r="A420" i="52"/>
  <c r="A421" i="52"/>
  <c r="A422" i="52"/>
  <c r="A423" i="52"/>
  <c r="A424" i="52"/>
  <c r="A425" i="52"/>
  <c r="A426" i="52"/>
  <c r="A427" i="52"/>
  <c r="A428" i="52"/>
  <c r="A429" i="52"/>
  <c r="A430" i="52"/>
  <c r="A431" i="52"/>
  <c r="A432" i="52"/>
  <c r="A433" i="52"/>
  <c r="A434" i="52"/>
  <c r="A435" i="52"/>
  <c r="A436" i="52"/>
  <c r="A437" i="52"/>
  <c r="A438" i="52"/>
  <c r="A439" i="52"/>
  <c r="A440" i="52"/>
  <c r="A441" i="52"/>
  <c r="A442" i="52"/>
  <c r="A443" i="52"/>
  <c r="A444" i="52"/>
  <c r="A445" i="52"/>
  <c r="A446" i="52"/>
  <c r="A447" i="52"/>
  <c r="A448" i="52"/>
  <c r="A449" i="52"/>
  <c r="A450" i="52"/>
  <c r="A451" i="52"/>
  <c r="A452" i="52"/>
  <c r="A453" i="52"/>
  <c r="A454" i="52"/>
  <c r="A455" i="52"/>
  <c r="A456" i="52"/>
  <c r="A457" i="52"/>
  <c r="A458" i="52"/>
  <c r="A459" i="52"/>
  <c r="A460" i="52"/>
  <c r="A461" i="52"/>
  <c r="A462" i="52"/>
  <c r="A463" i="52"/>
  <c r="A464" i="52"/>
  <c r="A465" i="52"/>
  <c r="A466" i="52"/>
  <c r="A467" i="52"/>
  <c r="A468" i="52"/>
  <c r="A469" i="52"/>
  <c r="A470" i="52"/>
  <c r="A471" i="52"/>
  <c r="A472" i="52"/>
  <c r="A473" i="52"/>
  <c r="A474" i="52"/>
  <c r="A475" i="52"/>
  <c r="A476" i="52"/>
  <c r="A477" i="52"/>
  <c r="A478" i="52"/>
  <c r="A479" i="52"/>
  <c r="A480" i="52"/>
  <c r="A481" i="52"/>
  <c r="A482" i="52"/>
  <c r="A483" i="52"/>
  <c r="A484" i="52"/>
  <c r="A485" i="52"/>
  <c r="A486" i="52"/>
  <c r="A487" i="52"/>
  <c r="A488" i="52"/>
  <c r="A489" i="52"/>
  <c r="A490" i="52"/>
  <c r="A491" i="52"/>
  <c r="A492" i="52"/>
  <c r="A493" i="52"/>
  <c r="A494" i="52"/>
  <c r="A495" i="52"/>
  <c r="AV402" i="51"/>
  <c r="AN402" i="51"/>
  <c r="AH402" i="51"/>
  <c r="AG402" i="51"/>
  <c r="AF402" i="51"/>
  <c r="AE402" i="51"/>
  <c r="AD402" i="51"/>
  <c r="AC402" i="51"/>
  <c r="AB402" i="51"/>
  <c r="AA402" i="51"/>
  <c r="X402" i="51"/>
  <c r="AT402" i="51" s="1"/>
  <c r="W402" i="51"/>
  <c r="AS402" i="51" s="1"/>
  <c r="V402" i="51"/>
  <c r="AR402" i="51" s="1"/>
  <c r="U402" i="51"/>
  <c r="AQ402" i="51" s="1"/>
  <c r="T402" i="51"/>
  <c r="AP402" i="51" s="1"/>
  <c r="S402" i="51"/>
  <c r="AO402" i="51" s="1"/>
  <c r="L402" i="51"/>
  <c r="N402" i="51" s="1"/>
  <c r="J402" i="51"/>
  <c r="H402" i="51"/>
  <c r="I402" i="51" s="1"/>
  <c r="AV401" i="51"/>
  <c r="AN401" i="51"/>
  <c r="AH401" i="51"/>
  <c r="AG401" i="51"/>
  <c r="AF401" i="51"/>
  <c r="AE401" i="51"/>
  <c r="AD401" i="51"/>
  <c r="AC401" i="51"/>
  <c r="AB401" i="51"/>
  <c r="AA401" i="51"/>
  <c r="X401" i="51"/>
  <c r="AT401" i="51" s="1"/>
  <c r="W401" i="51"/>
  <c r="AS401" i="51" s="1"/>
  <c r="V401" i="51"/>
  <c r="AR401" i="51" s="1"/>
  <c r="U401" i="51"/>
  <c r="AQ401" i="51" s="1"/>
  <c r="T401" i="51"/>
  <c r="AP401" i="51" s="1"/>
  <c r="S401" i="51"/>
  <c r="AO401" i="51" s="1"/>
  <c r="L401" i="51"/>
  <c r="N401" i="51" s="1"/>
  <c r="J401" i="51"/>
  <c r="H401" i="51"/>
  <c r="I401" i="51" s="1"/>
  <c r="AV400" i="51"/>
  <c r="AN400" i="51"/>
  <c r="AH400" i="51"/>
  <c r="AG400" i="51"/>
  <c r="AF400" i="51"/>
  <c r="AE400" i="51"/>
  <c r="AD400" i="51"/>
  <c r="AC400" i="51"/>
  <c r="AB400" i="51"/>
  <c r="AA400" i="51"/>
  <c r="X400" i="51"/>
  <c r="AT400" i="51" s="1"/>
  <c r="W400" i="51"/>
  <c r="AS400" i="51" s="1"/>
  <c r="V400" i="51"/>
  <c r="AR400" i="51" s="1"/>
  <c r="U400" i="51"/>
  <c r="AQ400" i="51" s="1"/>
  <c r="T400" i="51"/>
  <c r="AP400" i="51" s="1"/>
  <c r="S400" i="51"/>
  <c r="AO400" i="51" s="1"/>
  <c r="L400" i="51"/>
  <c r="N400" i="51" s="1"/>
  <c r="J400" i="51"/>
  <c r="K400" i="51" s="1"/>
  <c r="H400" i="51"/>
  <c r="I400" i="51" s="1"/>
  <c r="AV399" i="51"/>
  <c r="AN399" i="51"/>
  <c r="AH399" i="51"/>
  <c r="AG399" i="51"/>
  <c r="AF399" i="51"/>
  <c r="AE399" i="51"/>
  <c r="AD399" i="51"/>
  <c r="AC399" i="51"/>
  <c r="AB399" i="51"/>
  <c r="AA399" i="51"/>
  <c r="X399" i="51"/>
  <c r="AT399" i="51" s="1"/>
  <c r="W399" i="51"/>
  <c r="AS399" i="51" s="1"/>
  <c r="V399" i="51"/>
  <c r="AR399" i="51" s="1"/>
  <c r="U399" i="51"/>
  <c r="AQ399" i="51" s="1"/>
  <c r="T399" i="51"/>
  <c r="AP399" i="51" s="1"/>
  <c r="S399" i="51"/>
  <c r="AO399" i="51" s="1"/>
  <c r="L399" i="51"/>
  <c r="N399" i="51" s="1"/>
  <c r="J399" i="51"/>
  <c r="AX399" i="51" s="1"/>
  <c r="H399" i="51"/>
  <c r="I399" i="51" s="1"/>
  <c r="AV398" i="51"/>
  <c r="AN398" i="51"/>
  <c r="AH398" i="51"/>
  <c r="AG398" i="51"/>
  <c r="AF398" i="51"/>
  <c r="AE398" i="51"/>
  <c r="AD398" i="51"/>
  <c r="AC398" i="51"/>
  <c r="AB398" i="51"/>
  <c r="AA398" i="51"/>
  <c r="X398" i="51"/>
  <c r="AT398" i="51" s="1"/>
  <c r="W398" i="51"/>
  <c r="AS398" i="51" s="1"/>
  <c r="V398" i="51"/>
  <c r="AR398" i="51" s="1"/>
  <c r="U398" i="51"/>
  <c r="AQ398" i="51" s="1"/>
  <c r="T398" i="51"/>
  <c r="AP398" i="51" s="1"/>
  <c r="S398" i="51"/>
  <c r="AO398" i="51" s="1"/>
  <c r="L398" i="51"/>
  <c r="N398" i="51" s="1"/>
  <c r="J398" i="51"/>
  <c r="K398" i="51" s="1"/>
  <c r="H398" i="51"/>
  <c r="I398" i="51" s="1"/>
  <c r="AV397" i="51"/>
  <c r="AN397" i="51"/>
  <c r="AH397" i="51"/>
  <c r="AG397" i="51"/>
  <c r="AF397" i="51"/>
  <c r="AE397" i="51"/>
  <c r="AD397" i="51"/>
  <c r="AC397" i="51"/>
  <c r="AB397" i="51"/>
  <c r="AA397" i="51"/>
  <c r="X397" i="51"/>
  <c r="AT397" i="51" s="1"/>
  <c r="W397" i="51"/>
  <c r="AS397" i="51" s="1"/>
  <c r="V397" i="51"/>
  <c r="AR397" i="51" s="1"/>
  <c r="U397" i="51"/>
  <c r="AQ397" i="51" s="1"/>
  <c r="T397" i="51"/>
  <c r="AP397" i="51" s="1"/>
  <c r="S397" i="51"/>
  <c r="AO397" i="51" s="1"/>
  <c r="L397" i="51"/>
  <c r="N397" i="51" s="1"/>
  <c r="J397" i="51"/>
  <c r="H397" i="51"/>
  <c r="I397" i="51" s="1"/>
  <c r="AV396" i="51"/>
  <c r="AN396" i="51"/>
  <c r="AH396" i="51"/>
  <c r="AG396" i="51"/>
  <c r="AF396" i="51"/>
  <c r="AE396" i="51"/>
  <c r="AD396" i="51"/>
  <c r="AC396" i="51"/>
  <c r="AB396" i="51"/>
  <c r="AA396" i="51"/>
  <c r="X396" i="51"/>
  <c r="AT396" i="51" s="1"/>
  <c r="W396" i="51"/>
  <c r="AS396" i="51" s="1"/>
  <c r="V396" i="51"/>
  <c r="AR396" i="51" s="1"/>
  <c r="U396" i="51"/>
  <c r="AQ396" i="51" s="1"/>
  <c r="T396" i="51"/>
  <c r="AP396" i="51" s="1"/>
  <c r="S396" i="51"/>
  <c r="AO396" i="51" s="1"/>
  <c r="L396" i="51"/>
  <c r="N396" i="51" s="1"/>
  <c r="J396" i="51"/>
  <c r="K396" i="51" s="1"/>
  <c r="H396" i="51"/>
  <c r="I396" i="51" s="1"/>
  <c r="AX392" i="51"/>
  <c r="AV392" i="51"/>
  <c r="AN392" i="51"/>
  <c r="AH392" i="51"/>
  <c r="AG392" i="51"/>
  <c r="AF392" i="51"/>
  <c r="AE392" i="51"/>
  <c r="AD392" i="51"/>
  <c r="AC392" i="51"/>
  <c r="AB392" i="51"/>
  <c r="AA392" i="51"/>
  <c r="X392" i="51"/>
  <c r="AT392" i="51" s="1"/>
  <c r="W392" i="51"/>
  <c r="AS392" i="51" s="1"/>
  <c r="V392" i="51"/>
  <c r="AR392" i="51" s="1"/>
  <c r="U392" i="51"/>
  <c r="AQ392" i="51" s="1"/>
  <c r="T392" i="51"/>
  <c r="AP392" i="51" s="1"/>
  <c r="S392" i="51"/>
  <c r="AO392" i="51" s="1"/>
  <c r="L392" i="51"/>
  <c r="N392" i="51" s="1"/>
  <c r="J392" i="51"/>
  <c r="H392" i="51"/>
  <c r="I392" i="51" s="1"/>
  <c r="AX391" i="51"/>
  <c r="AV391" i="51"/>
  <c r="AN391" i="51"/>
  <c r="X391" i="51"/>
  <c r="AT391" i="51" s="1"/>
  <c r="W391" i="51"/>
  <c r="AS391" i="51" s="1"/>
  <c r="V391" i="51"/>
  <c r="AR391" i="51" s="1"/>
  <c r="U391" i="51"/>
  <c r="AQ391" i="51" s="1"/>
  <c r="T391" i="51"/>
  <c r="AP391" i="51" s="1"/>
  <c r="S391" i="51"/>
  <c r="AO391" i="51" s="1"/>
  <c r="L391" i="51"/>
  <c r="N391" i="51" s="1"/>
  <c r="J391" i="51"/>
  <c r="H391" i="51"/>
  <c r="I391" i="51" s="1"/>
  <c r="AV389" i="51"/>
  <c r="AN389" i="51"/>
  <c r="X389" i="51"/>
  <c r="AT389" i="51" s="1"/>
  <c r="W389" i="51"/>
  <c r="AS389" i="51" s="1"/>
  <c r="V389" i="51"/>
  <c r="AR389" i="51" s="1"/>
  <c r="U389" i="51"/>
  <c r="AQ389" i="51" s="1"/>
  <c r="T389" i="51"/>
  <c r="AP389" i="51" s="1"/>
  <c r="S389" i="51"/>
  <c r="AO389" i="51" s="1"/>
  <c r="L389" i="51"/>
  <c r="N389" i="51" s="1"/>
  <c r="J389" i="51"/>
  <c r="K389" i="51" s="1"/>
  <c r="H389" i="51"/>
  <c r="I389" i="51" s="1"/>
  <c r="AV388" i="51"/>
  <c r="AN388" i="51"/>
  <c r="AH388" i="51"/>
  <c r="AG388" i="51"/>
  <c r="AF388" i="51"/>
  <c r="AE388" i="51"/>
  <c r="AD388" i="51"/>
  <c r="AC388" i="51"/>
  <c r="AB388" i="51"/>
  <c r="AA388" i="51"/>
  <c r="X388" i="51"/>
  <c r="AT388" i="51" s="1"/>
  <c r="W388" i="51"/>
  <c r="AS388" i="51" s="1"/>
  <c r="V388" i="51"/>
  <c r="AR388" i="51" s="1"/>
  <c r="U388" i="51"/>
  <c r="AQ388" i="51" s="1"/>
  <c r="T388" i="51"/>
  <c r="AP388" i="51" s="1"/>
  <c r="S388" i="51"/>
  <c r="AO388" i="51" s="1"/>
  <c r="L388" i="51"/>
  <c r="N388" i="51" s="1"/>
  <c r="J388" i="51"/>
  <c r="K388" i="51" s="1"/>
  <c r="H388" i="51"/>
  <c r="I388" i="51" s="1"/>
  <c r="AV387" i="51"/>
  <c r="AN387" i="51"/>
  <c r="AH387" i="51"/>
  <c r="AG387" i="51"/>
  <c r="AF387" i="51"/>
  <c r="AE387" i="51"/>
  <c r="AD387" i="51"/>
  <c r="AC387" i="51"/>
  <c r="AB387" i="51"/>
  <c r="AA387" i="51"/>
  <c r="X387" i="51"/>
  <c r="AT387" i="51" s="1"/>
  <c r="W387" i="51"/>
  <c r="AS387" i="51" s="1"/>
  <c r="V387" i="51"/>
  <c r="AR387" i="51" s="1"/>
  <c r="U387" i="51"/>
  <c r="AQ387" i="51" s="1"/>
  <c r="T387" i="51"/>
  <c r="AP387" i="51" s="1"/>
  <c r="S387" i="51"/>
  <c r="AO387" i="51" s="1"/>
  <c r="L387" i="51"/>
  <c r="N387" i="51" s="1"/>
  <c r="J387" i="51"/>
  <c r="K387" i="51" s="1"/>
  <c r="H387" i="51"/>
  <c r="I387" i="51" s="1"/>
  <c r="AV386" i="51"/>
  <c r="AN386" i="51"/>
  <c r="AH386" i="51"/>
  <c r="AG386" i="51"/>
  <c r="AF386" i="51"/>
  <c r="AE386" i="51"/>
  <c r="AD386" i="51"/>
  <c r="AC386" i="51"/>
  <c r="AB386" i="51"/>
  <c r="AA386" i="51"/>
  <c r="X386" i="51"/>
  <c r="AT386" i="51" s="1"/>
  <c r="W386" i="51"/>
  <c r="AS386" i="51" s="1"/>
  <c r="V386" i="51"/>
  <c r="AR386" i="51" s="1"/>
  <c r="U386" i="51"/>
  <c r="AQ386" i="51" s="1"/>
  <c r="T386" i="51"/>
  <c r="AP386" i="51" s="1"/>
  <c r="S386" i="51"/>
  <c r="AO386" i="51" s="1"/>
  <c r="L386" i="51"/>
  <c r="N386" i="51" s="1"/>
  <c r="J386" i="51"/>
  <c r="H386" i="51"/>
  <c r="I386" i="51" s="1"/>
  <c r="AV385" i="51"/>
  <c r="AN385" i="51"/>
  <c r="AH385" i="51"/>
  <c r="AG385" i="51"/>
  <c r="AF385" i="51"/>
  <c r="AE385" i="51"/>
  <c r="AD385" i="51"/>
  <c r="AC385" i="51"/>
  <c r="AB385" i="51"/>
  <c r="AA385" i="51"/>
  <c r="X385" i="51"/>
  <c r="AT385" i="51" s="1"/>
  <c r="W385" i="51"/>
  <c r="AS385" i="51"/>
  <c r="V385" i="51"/>
  <c r="AR385" i="51" s="1"/>
  <c r="U385" i="51"/>
  <c r="AQ385" i="51" s="1"/>
  <c r="T385" i="51"/>
  <c r="AP385" i="51" s="1"/>
  <c r="S385" i="51"/>
  <c r="AO385" i="51" s="1"/>
  <c r="L385" i="51"/>
  <c r="N385" i="51" s="1"/>
  <c r="J385" i="51"/>
  <c r="K385" i="51" s="1"/>
  <c r="H385" i="51"/>
  <c r="I385" i="51" s="1"/>
  <c r="AV384" i="51"/>
  <c r="AN384" i="51"/>
  <c r="AH384" i="51"/>
  <c r="AG384" i="51"/>
  <c r="AF384" i="51"/>
  <c r="AE384" i="51"/>
  <c r="AD384" i="51"/>
  <c r="AC384" i="51"/>
  <c r="AB384" i="51"/>
  <c r="AA384" i="51"/>
  <c r="X384" i="51"/>
  <c r="AT384" i="51" s="1"/>
  <c r="W384" i="51"/>
  <c r="AS384" i="51" s="1"/>
  <c r="V384" i="51"/>
  <c r="AR384" i="51" s="1"/>
  <c r="U384" i="51"/>
  <c r="AQ384" i="51" s="1"/>
  <c r="T384" i="51"/>
  <c r="AP384" i="51" s="1"/>
  <c r="S384" i="51"/>
  <c r="AO384" i="51" s="1"/>
  <c r="L384" i="51"/>
  <c r="N384" i="51" s="1"/>
  <c r="J384" i="51"/>
  <c r="K384" i="51" s="1"/>
  <c r="H384" i="51"/>
  <c r="I384" i="51" s="1"/>
  <c r="AV383" i="51"/>
  <c r="AN383" i="51"/>
  <c r="AH383" i="51"/>
  <c r="AG383" i="51"/>
  <c r="AF383" i="51"/>
  <c r="AE383" i="51"/>
  <c r="AD383" i="51"/>
  <c r="AC383" i="51"/>
  <c r="AB383" i="51"/>
  <c r="AA383" i="51"/>
  <c r="X383" i="51"/>
  <c r="AT383" i="51" s="1"/>
  <c r="W383" i="51"/>
  <c r="AS383" i="51" s="1"/>
  <c r="V383" i="51"/>
  <c r="AR383" i="51" s="1"/>
  <c r="U383" i="51"/>
  <c r="AQ383" i="51" s="1"/>
  <c r="T383" i="51"/>
  <c r="AP383" i="51" s="1"/>
  <c r="S383" i="51"/>
  <c r="AO383" i="51" s="1"/>
  <c r="L383" i="51"/>
  <c r="N383" i="51" s="1"/>
  <c r="J383" i="51"/>
  <c r="AX383" i="51" s="1"/>
  <c r="H383" i="51"/>
  <c r="I383" i="51" s="1"/>
  <c r="AV382" i="51"/>
  <c r="AN382" i="51"/>
  <c r="AH382" i="51"/>
  <c r="AG382" i="51"/>
  <c r="AF382" i="51"/>
  <c r="AE382" i="51"/>
  <c r="AD382" i="51"/>
  <c r="AC382" i="51"/>
  <c r="AB382" i="51"/>
  <c r="AA382" i="51"/>
  <c r="X382" i="51"/>
  <c r="AT382" i="51" s="1"/>
  <c r="W382" i="51"/>
  <c r="AS382" i="51" s="1"/>
  <c r="V382" i="51"/>
  <c r="AR382" i="51" s="1"/>
  <c r="U382" i="51"/>
  <c r="AQ382" i="51" s="1"/>
  <c r="T382" i="51"/>
  <c r="AP382" i="51" s="1"/>
  <c r="S382" i="51"/>
  <c r="AO382" i="51" s="1"/>
  <c r="L382" i="51"/>
  <c r="N382" i="51" s="1"/>
  <c r="J382" i="51"/>
  <c r="K382" i="51" s="1"/>
  <c r="H382" i="51"/>
  <c r="I382" i="51" s="1"/>
  <c r="AV381" i="51"/>
  <c r="AN381" i="51"/>
  <c r="AH381" i="51"/>
  <c r="AG381" i="51"/>
  <c r="AF381" i="51"/>
  <c r="AE381" i="51"/>
  <c r="AD381" i="51"/>
  <c r="AC381" i="51"/>
  <c r="AB381" i="51"/>
  <c r="AA381" i="51"/>
  <c r="X381" i="51"/>
  <c r="AT381" i="51" s="1"/>
  <c r="W381" i="51"/>
  <c r="AS381" i="51" s="1"/>
  <c r="V381" i="51"/>
  <c r="AR381" i="51" s="1"/>
  <c r="U381" i="51"/>
  <c r="AQ381" i="51" s="1"/>
  <c r="T381" i="51"/>
  <c r="AP381" i="51" s="1"/>
  <c r="S381" i="51"/>
  <c r="AO381" i="51" s="1"/>
  <c r="L381" i="51"/>
  <c r="N381" i="51" s="1"/>
  <c r="J381" i="51"/>
  <c r="K381" i="51" s="1"/>
  <c r="H381" i="51"/>
  <c r="I381" i="51" s="1"/>
  <c r="AX380" i="51"/>
  <c r="AV380" i="51"/>
  <c r="AN380" i="51"/>
  <c r="AH380" i="51"/>
  <c r="AG380" i="51"/>
  <c r="AF380" i="51"/>
  <c r="AE380" i="51"/>
  <c r="AD380" i="51"/>
  <c r="AC380" i="51"/>
  <c r="AB380" i="51"/>
  <c r="AA380" i="51"/>
  <c r="X380" i="51"/>
  <c r="AT380" i="51" s="1"/>
  <c r="W380" i="51"/>
  <c r="AS380" i="51" s="1"/>
  <c r="V380" i="51"/>
  <c r="AR380" i="51" s="1"/>
  <c r="U380" i="51"/>
  <c r="AQ380" i="51" s="1"/>
  <c r="T380" i="51"/>
  <c r="AP380" i="51" s="1"/>
  <c r="S380" i="51"/>
  <c r="AO380" i="51" s="1"/>
  <c r="L380" i="51"/>
  <c r="N380" i="51" s="1"/>
  <c r="J380" i="51"/>
  <c r="M380" i="51" s="1"/>
  <c r="H380" i="51"/>
  <c r="I380" i="51" s="1"/>
  <c r="AV379" i="51"/>
  <c r="AN379" i="51"/>
  <c r="AH379" i="51"/>
  <c r="AG379" i="51"/>
  <c r="AF379" i="51"/>
  <c r="AE379" i="51"/>
  <c r="AD379" i="51"/>
  <c r="AC379" i="51"/>
  <c r="AB379" i="51"/>
  <c r="AA379" i="51"/>
  <c r="X379" i="51"/>
  <c r="AT379" i="51" s="1"/>
  <c r="W379" i="51"/>
  <c r="AS379" i="51" s="1"/>
  <c r="V379" i="51"/>
  <c r="AR379" i="51" s="1"/>
  <c r="U379" i="51"/>
  <c r="AQ379" i="51" s="1"/>
  <c r="T379" i="51"/>
  <c r="AP379" i="51" s="1"/>
  <c r="S379" i="51"/>
  <c r="AO379" i="51" s="1"/>
  <c r="L379" i="51"/>
  <c r="N379" i="51" s="1"/>
  <c r="J379" i="51"/>
  <c r="K379" i="51" s="1"/>
  <c r="H379" i="51"/>
  <c r="I379" i="51" s="1"/>
  <c r="AX377" i="51"/>
  <c r="AV377" i="51"/>
  <c r="AN377" i="51"/>
  <c r="AH377" i="51"/>
  <c r="AG377" i="51"/>
  <c r="AF377" i="51"/>
  <c r="AE377" i="51"/>
  <c r="AD377" i="51"/>
  <c r="AC377" i="51"/>
  <c r="AB377" i="51"/>
  <c r="AA377" i="51"/>
  <c r="X377" i="51"/>
  <c r="AT377" i="51" s="1"/>
  <c r="W377" i="51"/>
  <c r="AS377" i="51" s="1"/>
  <c r="V377" i="51"/>
  <c r="AR377" i="51" s="1"/>
  <c r="U377" i="51"/>
  <c r="AQ377" i="51" s="1"/>
  <c r="T377" i="51"/>
  <c r="AP377" i="51" s="1"/>
  <c r="S377" i="51"/>
  <c r="AO377" i="51" s="1"/>
  <c r="L377" i="51"/>
  <c r="N377" i="51" s="1"/>
  <c r="J377" i="51"/>
  <c r="M377" i="51" s="1"/>
  <c r="H377" i="51"/>
  <c r="I377" i="51" s="1"/>
  <c r="AV376" i="51"/>
  <c r="AN376" i="51"/>
  <c r="AH376" i="51"/>
  <c r="AG376" i="51"/>
  <c r="AF376" i="51"/>
  <c r="AE376" i="51"/>
  <c r="AD376" i="51"/>
  <c r="AC376" i="51"/>
  <c r="AB376" i="51"/>
  <c r="AA376" i="51"/>
  <c r="X376" i="51"/>
  <c r="AT376" i="51" s="1"/>
  <c r="W376" i="51"/>
  <c r="AS376" i="51" s="1"/>
  <c r="V376" i="51"/>
  <c r="AR376" i="51" s="1"/>
  <c r="U376" i="51"/>
  <c r="AQ376" i="51" s="1"/>
  <c r="T376" i="51"/>
  <c r="AP376" i="51" s="1"/>
  <c r="S376" i="51"/>
  <c r="AO376" i="51" s="1"/>
  <c r="L376" i="51"/>
  <c r="N376" i="51" s="1"/>
  <c r="J376" i="51"/>
  <c r="K376" i="51" s="1"/>
  <c r="H376" i="51"/>
  <c r="I376" i="51" s="1"/>
  <c r="AV375" i="51"/>
  <c r="AN375" i="51"/>
  <c r="X375" i="51"/>
  <c r="AT375" i="51" s="1"/>
  <c r="W375" i="51"/>
  <c r="AS375" i="51" s="1"/>
  <c r="V375" i="51"/>
  <c r="AR375" i="51" s="1"/>
  <c r="U375" i="51"/>
  <c r="AQ375" i="51" s="1"/>
  <c r="T375" i="51"/>
  <c r="AP375" i="51" s="1"/>
  <c r="S375" i="51"/>
  <c r="AO375" i="51" s="1"/>
  <c r="L375" i="51"/>
  <c r="N375" i="51" s="1"/>
  <c r="J375" i="51"/>
  <c r="K375" i="51" s="1"/>
  <c r="H375" i="51"/>
  <c r="I375" i="51" s="1"/>
  <c r="AV374" i="51"/>
  <c r="AN374" i="51"/>
  <c r="X374" i="51"/>
  <c r="AT374" i="51" s="1"/>
  <c r="W374" i="51"/>
  <c r="AS374" i="51" s="1"/>
  <c r="V374" i="51"/>
  <c r="AR374" i="51" s="1"/>
  <c r="U374" i="51"/>
  <c r="AQ374" i="51" s="1"/>
  <c r="T374" i="51"/>
  <c r="AP374" i="51" s="1"/>
  <c r="S374" i="51"/>
  <c r="AO374" i="51" s="1"/>
  <c r="L374" i="51"/>
  <c r="N374" i="51" s="1"/>
  <c r="J374" i="51"/>
  <c r="H374" i="51"/>
  <c r="I374" i="51" s="1"/>
  <c r="AV373" i="51"/>
  <c r="AN373" i="51"/>
  <c r="AH373" i="51"/>
  <c r="AG373" i="51"/>
  <c r="AF373" i="51"/>
  <c r="AE373" i="51"/>
  <c r="AD373" i="51"/>
  <c r="AC373" i="51"/>
  <c r="AB373" i="51"/>
  <c r="AA373" i="51"/>
  <c r="X373" i="51"/>
  <c r="AT373" i="51" s="1"/>
  <c r="W373" i="51"/>
  <c r="AS373" i="51" s="1"/>
  <c r="V373" i="51"/>
  <c r="AR373" i="51" s="1"/>
  <c r="U373" i="51"/>
  <c r="AQ373" i="51" s="1"/>
  <c r="T373" i="51"/>
  <c r="AP373" i="51" s="1"/>
  <c r="S373" i="51"/>
  <c r="AO373" i="51" s="1"/>
  <c r="L373" i="51"/>
  <c r="N373" i="51" s="1"/>
  <c r="J373" i="51"/>
  <c r="K373" i="51" s="1"/>
  <c r="H373" i="51"/>
  <c r="I373" i="51" s="1"/>
  <c r="AV372" i="51"/>
  <c r="AN372" i="51"/>
  <c r="AH372" i="51"/>
  <c r="AG372" i="51"/>
  <c r="AF372" i="51"/>
  <c r="AE372" i="51"/>
  <c r="AD372" i="51"/>
  <c r="AC372" i="51"/>
  <c r="AB372" i="51"/>
  <c r="AA372" i="51"/>
  <c r="X372" i="51"/>
  <c r="AT372" i="51" s="1"/>
  <c r="W372" i="51"/>
  <c r="AS372" i="51" s="1"/>
  <c r="V372" i="51"/>
  <c r="AR372" i="51" s="1"/>
  <c r="U372" i="51"/>
  <c r="AQ372" i="51" s="1"/>
  <c r="T372" i="51"/>
  <c r="AP372" i="51" s="1"/>
  <c r="S372" i="51"/>
  <c r="AO372" i="51" s="1"/>
  <c r="L372" i="51"/>
  <c r="N372" i="51" s="1"/>
  <c r="J372" i="51"/>
  <c r="M372" i="51" s="1"/>
  <c r="H372" i="51"/>
  <c r="I372" i="51" s="1"/>
  <c r="AV371" i="51"/>
  <c r="AN371" i="51"/>
  <c r="AH371" i="51"/>
  <c r="AG371" i="51"/>
  <c r="AF371" i="51"/>
  <c r="AE371" i="51"/>
  <c r="AD371" i="51"/>
  <c r="AC371" i="51"/>
  <c r="AB371" i="51"/>
  <c r="AA371" i="51"/>
  <c r="X371" i="51"/>
  <c r="AT371" i="51" s="1"/>
  <c r="W371" i="51"/>
  <c r="AS371" i="51" s="1"/>
  <c r="V371" i="51"/>
  <c r="AR371" i="51" s="1"/>
  <c r="U371" i="51"/>
  <c r="AQ371" i="51" s="1"/>
  <c r="T371" i="51"/>
  <c r="AP371" i="51" s="1"/>
  <c r="S371" i="51"/>
  <c r="AO371" i="51" s="1"/>
  <c r="L371" i="51"/>
  <c r="N371" i="51" s="1"/>
  <c r="J371" i="51"/>
  <c r="M371" i="51" s="1"/>
  <c r="H371" i="51"/>
  <c r="I371" i="51" s="1"/>
  <c r="AV370" i="51"/>
  <c r="AN370" i="51"/>
  <c r="AH370" i="51"/>
  <c r="AG370" i="51"/>
  <c r="AF370" i="51"/>
  <c r="AE370" i="51"/>
  <c r="AD370" i="51"/>
  <c r="AC370" i="51"/>
  <c r="AB370" i="51"/>
  <c r="AA370" i="51"/>
  <c r="X370" i="51"/>
  <c r="AT370" i="51" s="1"/>
  <c r="W370" i="51"/>
  <c r="AS370" i="51" s="1"/>
  <c r="V370" i="51"/>
  <c r="AR370" i="51" s="1"/>
  <c r="U370" i="51"/>
  <c r="AQ370" i="51" s="1"/>
  <c r="T370" i="51"/>
  <c r="AP370" i="51" s="1"/>
  <c r="S370" i="51"/>
  <c r="AO370" i="51" s="1"/>
  <c r="L370" i="51"/>
  <c r="N370" i="51" s="1"/>
  <c r="J370" i="51"/>
  <c r="M370" i="51" s="1"/>
  <c r="H370" i="51"/>
  <c r="I370" i="51" s="1"/>
  <c r="AV369" i="51"/>
  <c r="AN369" i="51"/>
  <c r="X369" i="51"/>
  <c r="AT369" i="51" s="1"/>
  <c r="W369" i="51"/>
  <c r="AS369" i="51" s="1"/>
  <c r="V369" i="51"/>
  <c r="AR369" i="51" s="1"/>
  <c r="U369" i="51"/>
  <c r="AQ369" i="51" s="1"/>
  <c r="T369" i="51"/>
  <c r="AP369" i="51" s="1"/>
  <c r="S369" i="51"/>
  <c r="AO369" i="51" s="1"/>
  <c r="L369" i="51"/>
  <c r="N369" i="51" s="1"/>
  <c r="J369" i="51"/>
  <c r="H369" i="51"/>
  <c r="I369" i="51" s="1"/>
  <c r="AV368" i="51"/>
  <c r="AN368" i="51"/>
  <c r="X368" i="51"/>
  <c r="AT368" i="51" s="1"/>
  <c r="W368" i="51"/>
  <c r="AS368" i="51" s="1"/>
  <c r="V368" i="51"/>
  <c r="AR368" i="51" s="1"/>
  <c r="U368" i="51"/>
  <c r="AQ368" i="51" s="1"/>
  <c r="T368" i="51"/>
  <c r="AP368" i="51" s="1"/>
  <c r="S368" i="51"/>
  <c r="AO368" i="51" s="1"/>
  <c r="L368" i="51"/>
  <c r="N368" i="51" s="1"/>
  <c r="J368" i="51"/>
  <c r="H368" i="51"/>
  <c r="I368" i="51" s="1"/>
  <c r="AV367" i="51"/>
  <c r="AN367" i="51"/>
  <c r="AH367" i="51"/>
  <c r="AG367" i="51"/>
  <c r="AF367" i="51"/>
  <c r="AE367" i="51"/>
  <c r="AD367" i="51"/>
  <c r="AC367" i="51"/>
  <c r="AB367" i="51"/>
  <c r="AA367" i="51"/>
  <c r="X367" i="51"/>
  <c r="AT367" i="51" s="1"/>
  <c r="W367" i="51"/>
  <c r="AS367" i="51" s="1"/>
  <c r="V367" i="51"/>
  <c r="AR367" i="51" s="1"/>
  <c r="U367" i="51"/>
  <c r="AQ367" i="51" s="1"/>
  <c r="T367" i="51"/>
  <c r="AP367" i="51" s="1"/>
  <c r="S367" i="51"/>
  <c r="AO367" i="51" s="1"/>
  <c r="L367" i="51"/>
  <c r="N367" i="51" s="1"/>
  <c r="J367" i="51"/>
  <c r="AX367" i="51" s="1"/>
  <c r="H367" i="51"/>
  <c r="I367" i="51" s="1"/>
  <c r="AV362" i="51"/>
  <c r="AN362" i="51"/>
  <c r="AH362" i="51"/>
  <c r="AG362" i="51"/>
  <c r="AF362" i="51"/>
  <c r="AE362" i="51"/>
  <c r="AD362" i="51"/>
  <c r="AC362" i="51"/>
  <c r="AB362" i="51"/>
  <c r="AA362" i="51"/>
  <c r="X362" i="51"/>
  <c r="AT362" i="51" s="1"/>
  <c r="W362" i="51"/>
  <c r="AS362" i="51" s="1"/>
  <c r="V362" i="51"/>
  <c r="AR362" i="51" s="1"/>
  <c r="U362" i="51"/>
  <c r="AQ362" i="51" s="1"/>
  <c r="T362" i="51"/>
  <c r="AP362" i="51" s="1"/>
  <c r="S362" i="51"/>
  <c r="AO362" i="51" s="1"/>
  <c r="L362" i="51"/>
  <c r="N362" i="51" s="1"/>
  <c r="J362" i="51"/>
  <c r="K362" i="51" s="1"/>
  <c r="H362" i="51"/>
  <c r="I362" i="51" s="1"/>
  <c r="AV361" i="51"/>
  <c r="AN361" i="51"/>
  <c r="AH361" i="51"/>
  <c r="AG361" i="51"/>
  <c r="AF361" i="51"/>
  <c r="AE361" i="51"/>
  <c r="AD361" i="51"/>
  <c r="AC361" i="51"/>
  <c r="AB361" i="51"/>
  <c r="AA361" i="51"/>
  <c r="X361" i="51"/>
  <c r="AT361" i="51" s="1"/>
  <c r="W361" i="51"/>
  <c r="AS361" i="51" s="1"/>
  <c r="V361" i="51"/>
  <c r="AR361" i="51" s="1"/>
  <c r="U361" i="51"/>
  <c r="AQ361" i="51" s="1"/>
  <c r="T361" i="51"/>
  <c r="AP361" i="51" s="1"/>
  <c r="S361" i="51"/>
  <c r="AO361" i="51" s="1"/>
  <c r="L361" i="51"/>
  <c r="N361" i="51" s="1"/>
  <c r="J361" i="51"/>
  <c r="H361" i="51"/>
  <c r="I361" i="51" s="1"/>
  <c r="AV360" i="51"/>
  <c r="AN360" i="51"/>
  <c r="AH360" i="51"/>
  <c r="AG360" i="51"/>
  <c r="AF360" i="51"/>
  <c r="AE360" i="51"/>
  <c r="AD360" i="51"/>
  <c r="AC360" i="51"/>
  <c r="AB360" i="51"/>
  <c r="AA360" i="51"/>
  <c r="X360" i="51"/>
  <c r="AT360" i="51" s="1"/>
  <c r="W360" i="51"/>
  <c r="AS360" i="51" s="1"/>
  <c r="V360" i="51"/>
  <c r="AR360" i="51" s="1"/>
  <c r="U360" i="51"/>
  <c r="AQ360" i="51" s="1"/>
  <c r="T360" i="51"/>
  <c r="AP360" i="51" s="1"/>
  <c r="S360" i="51"/>
  <c r="AO360" i="51" s="1"/>
  <c r="L360" i="51"/>
  <c r="N360" i="51" s="1"/>
  <c r="J360" i="51"/>
  <c r="AX360" i="51" s="1"/>
  <c r="H360" i="51"/>
  <c r="I360" i="51" s="1"/>
  <c r="AX359" i="51"/>
  <c r="AV359" i="51"/>
  <c r="AT359" i="51"/>
  <c r="AS359" i="51"/>
  <c r="AR359" i="51"/>
  <c r="AQ359" i="51"/>
  <c r="AP359" i="51"/>
  <c r="AO359" i="51"/>
  <c r="AN359" i="51"/>
  <c r="AH359" i="51"/>
  <c r="AG359" i="51"/>
  <c r="AF359" i="51"/>
  <c r="AE359" i="51"/>
  <c r="AD359" i="51"/>
  <c r="AC359" i="51"/>
  <c r="AB359" i="51"/>
  <c r="AA359" i="51"/>
  <c r="L359" i="51"/>
  <c r="N359" i="51" s="1"/>
  <c r="J359" i="51"/>
  <c r="H359" i="51"/>
  <c r="I359" i="51" s="1"/>
  <c r="AV358" i="51"/>
  <c r="AN358" i="51"/>
  <c r="AH358" i="51"/>
  <c r="AG358" i="51"/>
  <c r="AF358" i="51"/>
  <c r="AE358" i="51"/>
  <c r="AD358" i="51"/>
  <c r="AC358" i="51"/>
  <c r="AB358" i="51"/>
  <c r="AA358" i="51"/>
  <c r="X358" i="51"/>
  <c r="AT358" i="51" s="1"/>
  <c r="W358" i="51"/>
  <c r="AS358" i="51" s="1"/>
  <c r="V358" i="51"/>
  <c r="AR358" i="51" s="1"/>
  <c r="U358" i="51"/>
  <c r="AQ358" i="51" s="1"/>
  <c r="T358" i="51"/>
  <c r="AP358" i="51" s="1"/>
  <c r="S358" i="51"/>
  <c r="AO358" i="51" s="1"/>
  <c r="L358" i="51"/>
  <c r="N358" i="51" s="1"/>
  <c r="J358" i="51"/>
  <c r="AX358" i="51" s="1"/>
  <c r="H358" i="51"/>
  <c r="I358" i="51" s="1"/>
  <c r="AV357" i="51"/>
  <c r="AT357" i="51"/>
  <c r="AS357" i="51"/>
  <c r="AR357" i="51"/>
  <c r="AQ357" i="51"/>
  <c r="AP357" i="51"/>
  <c r="AO357" i="51"/>
  <c r="AN357" i="51"/>
  <c r="L357" i="51"/>
  <c r="N357" i="51" s="1"/>
  <c r="J357" i="51"/>
  <c r="K357" i="51" s="1"/>
  <c r="H357" i="51"/>
  <c r="I357" i="51" s="1"/>
  <c r="AV356" i="51"/>
  <c r="AN356" i="51"/>
  <c r="X356" i="51"/>
  <c r="AT356" i="51" s="1"/>
  <c r="W356" i="51"/>
  <c r="AS356" i="51" s="1"/>
  <c r="V356" i="51"/>
  <c r="AR356" i="51" s="1"/>
  <c r="U356" i="51"/>
  <c r="AQ356" i="51" s="1"/>
  <c r="T356" i="51"/>
  <c r="AP356" i="51" s="1"/>
  <c r="S356" i="51"/>
  <c r="AO356" i="51" s="1"/>
  <c r="L356" i="51"/>
  <c r="N356" i="51" s="1"/>
  <c r="J356" i="51"/>
  <c r="M356" i="51" s="1"/>
  <c r="H356" i="51"/>
  <c r="I356" i="51" s="1"/>
  <c r="AV355" i="51"/>
  <c r="AN355" i="51"/>
  <c r="AH355" i="51"/>
  <c r="AG355" i="51"/>
  <c r="AF355" i="51"/>
  <c r="AE355" i="51"/>
  <c r="AD355" i="51"/>
  <c r="AC355" i="51"/>
  <c r="AB355" i="51"/>
  <c r="AA355" i="51"/>
  <c r="X355" i="51"/>
  <c r="AT355" i="51" s="1"/>
  <c r="W355" i="51"/>
  <c r="AS355" i="51" s="1"/>
  <c r="V355" i="51"/>
  <c r="AR355" i="51" s="1"/>
  <c r="U355" i="51"/>
  <c r="AQ355" i="51" s="1"/>
  <c r="T355" i="51"/>
  <c r="AP355" i="51" s="1"/>
  <c r="S355" i="51"/>
  <c r="AO355" i="51" s="1"/>
  <c r="L355" i="51"/>
  <c r="N355" i="51" s="1"/>
  <c r="J355" i="51"/>
  <c r="AX355" i="51" s="1"/>
  <c r="H355" i="51"/>
  <c r="I355" i="51" s="1"/>
  <c r="AX354" i="51"/>
  <c r="AV354" i="51"/>
  <c r="AN354" i="51"/>
  <c r="AH354" i="51"/>
  <c r="AG354" i="51"/>
  <c r="AF354" i="51"/>
  <c r="AE354" i="51"/>
  <c r="AD354" i="51"/>
  <c r="AC354" i="51"/>
  <c r="AB354" i="51"/>
  <c r="AA354" i="51"/>
  <c r="X354" i="51"/>
  <c r="AT354" i="51" s="1"/>
  <c r="W354" i="51"/>
  <c r="AS354" i="51" s="1"/>
  <c r="V354" i="51"/>
  <c r="AR354" i="51" s="1"/>
  <c r="U354" i="51"/>
  <c r="AQ354" i="51" s="1"/>
  <c r="T354" i="51"/>
  <c r="AP354" i="51" s="1"/>
  <c r="S354" i="51"/>
  <c r="AO354" i="51" s="1"/>
  <c r="L354" i="51"/>
  <c r="N354" i="51" s="1"/>
  <c r="J354" i="51"/>
  <c r="H354" i="51"/>
  <c r="I354" i="51" s="1"/>
  <c r="AV353" i="51"/>
  <c r="AN353" i="51"/>
  <c r="AH353" i="51"/>
  <c r="AG353" i="51"/>
  <c r="AF353" i="51"/>
  <c r="AE353" i="51"/>
  <c r="AD353" i="51"/>
  <c r="AC353" i="51"/>
  <c r="AB353" i="51"/>
  <c r="AA353" i="51"/>
  <c r="X353" i="51"/>
  <c r="AT353" i="51" s="1"/>
  <c r="W353" i="51"/>
  <c r="AS353" i="51" s="1"/>
  <c r="V353" i="51"/>
  <c r="AR353" i="51" s="1"/>
  <c r="U353" i="51"/>
  <c r="AQ353" i="51" s="1"/>
  <c r="T353" i="51"/>
  <c r="AP353" i="51" s="1"/>
  <c r="S353" i="51"/>
  <c r="AO353" i="51" s="1"/>
  <c r="L353" i="51"/>
  <c r="N353" i="51" s="1"/>
  <c r="J353" i="51"/>
  <c r="H353" i="51"/>
  <c r="I353" i="51" s="1"/>
  <c r="AV352" i="51"/>
  <c r="AN352" i="51"/>
  <c r="AH352" i="51"/>
  <c r="AG352" i="51"/>
  <c r="AF352" i="51"/>
  <c r="AE352" i="51"/>
  <c r="AD352" i="51"/>
  <c r="AC352" i="51"/>
  <c r="AB352" i="51"/>
  <c r="AA352" i="51"/>
  <c r="X352" i="51"/>
  <c r="AT352" i="51" s="1"/>
  <c r="W352" i="51"/>
  <c r="AS352" i="51" s="1"/>
  <c r="V352" i="51"/>
  <c r="AR352" i="51" s="1"/>
  <c r="U352" i="51"/>
  <c r="AQ352" i="51" s="1"/>
  <c r="T352" i="51"/>
  <c r="AP352" i="51" s="1"/>
  <c r="S352" i="51"/>
  <c r="AO352" i="51" s="1"/>
  <c r="L352" i="51"/>
  <c r="N352" i="51" s="1"/>
  <c r="J352" i="51"/>
  <c r="H352" i="51"/>
  <c r="I352" i="51" s="1"/>
  <c r="AV351" i="51"/>
  <c r="AN351" i="51"/>
  <c r="AH351" i="51"/>
  <c r="AG351" i="51"/>
  <c r="AF351" i="51"/>
  <c r="AE351" i="51"/>
  <c r="AD351" i="51"/>
  <c r="AC351" i="51"/>
  <c r="AB351" i="51"/>
  <c r="AA351" i="51"/>
  <c r="X351" i="51"/>
  <c r="AT351" i="51" s="1"/>
  <c r="W351" i="51"/>
  <c r="AS351" i="51" s="1"/>
  <c r="V351" i="51"/>
  <c r="AR351" i="51" s="1"/>
  <c r="U351" i="51"/>
  <c r="AQ351" i="51" s="1"/>
  <c r="T351" i="51"/>
  <c r="AP351" i="51" s="1"/>
  <c r="S351" i="51"/>
  <c r="AO351" i="51" s="1"/>
  <c r="L351" i="51"/>
  <c r="N351" i="51" s="1"/>
  <c r="J351" i="51"/>
  <c r="AX351" i="51" s="1"/>
  <c r="H351" i="51"/>
  <c r="I351" i="51" s="1"/>
  <c r="AV350" i="51"/>
  <c r="AN350" i="51"/>
  <c r="AH350" i="51"/>
  <c r="AG350" i="51"/>
  <c r="AF350" i="51"/>
  <c r="AE350" i="51"/>
  <c r="AD350" i="51"/>
  <c r="AC350" i="51"/>
  <c r="AB350" i="51"/>
  <c r="AA350" i="51"/>
  <c r="X350" i="51"/>
  <c r="AT350" i="51" s="1"/>
  <c r="W350" i="51"/>
  <c r="AS350" i="51" s="1"/>
  <c r="V350" i="51"/>
  <c r="AR350" i="51" s="1"/>
  <c r="U350" i="51"/>
  <c r="AQ350" i="51" s="1"/>
  <c r="T350" i="51"/>
  <c r="AP350" i="51" s="1"/>
  <c r="S350" i="51"/>
  <c r="AO350" i="51" s="1"/>
  <c r="L350" i="51"/>
  <c r="N350" i="51" s="1"/>
  <c r="J350" i="51"/>
  <c r="AX350" i="51" s="1"/>
  <c r="H350" i="51"/>
  <c r="I350" i="51" s="1"/>
  <c r="AV349" i="51"/>
  <c r="AN349" i="51"/>
  <c r="AH349" i="51"/>
  <c r="AG349" i="51"/>
  <c r="AF349" i="51"/>
  <c r="AE349" i="51"/>
  <c r="AD349" i="51"/>
  <c r="AC349" i="51"/>
  <c r="AB349" i="51"/>
  <c r="AA349" i="51"/>
  <c r="X349" i="51"/>
  <c r="AT349" i="51" s="1"/>
  <c r="W349" i="51"/>
  <c r="AS349" i="51" s="1"/>
  <c r="V349" i="51"/>
  <c r="AR349" i="51" s="1"/>
  <c r="U349" i="51"/>
  <c r="AQ349" i="51" s="1"/>
  <c r="T349" i="51"/>
  <c r="AP349" i="51" s="1"/>
  <c r="S349" i="51"/>
  <c r="AO349" i="51" s="1"/>
  <c r="L349" i="51"/>
  <c r="N349" i="51" s="1"/>
  <c r="J349" i="51"/>
  <c r="M349" i="51" s="1"/>
  <c r="H349" i="51"/>
  <c r="I349" i="51" s="1"/>
  <c r="AX348" i="51"/>
  <c r="AV348" i="51"/>
  <c r="AN348" i="51"/>
  <c r="AH348" i="51"/>
  <c r="AG348" i="51"/>
  <c r="AF348" i="51"/>
  <c r="AE348" i="51"/>
  <c r="AD348" i="51"/>
  <c r="AC348" i="51"/>
  <c r="AB348" i="51"/>
  <c r="AA348" i="51"/>
  <c r="X348" i="51"/>
  <c r="AT348" i="51" s="1"/>
  <c r="W348" i="51"/>
  <c r="AS348" i="51" s="1"/>
  <c r="V348" i="51"/>
  <c r="AR348" i="51" s="1"/>
  <c r="U348" i="51"/>
  <c r="AQ348" i="51" s="1"/>
  <c r="T348" i="51"/>
  <c r="AP348" i="51" s="1"/>
  <c r="S348" i="51"/>
  <c r="AO348" i="51" s="1"/>
  <c r="L348" i="51"/>
  <c r="N348" i="51" s="1"/>
  <c r="J348" i="51"/>
  <c r="M348" i="51" s="1"/>
  <c r="H348" i="51"/>
  <c r="I348" i="51" s="1"/>
  <c r="AX347" i="51"/>
  <c r="AV347" i="51"/>
  <c r="AN347" i="51"/>
  <c r="AH347" i="51"/>
  <c r="AG347" i="51"/>
  <c r="AF347" i="51"/>
  <c r="AE347" i="51"/>
  <c r="AD347" i="51"/>
  <c r="AC347" i="51"/>
  <c r="AB347" i="51"/>
  <c r="AA347" i="51"/>
  <c r="X347" i="51"/>
  <c r="AT347" i="51" s="1"/>
  <c r="W347" i="51"/>
  <c r="AS347" i="51" s="1"/>
  <c r="V347" i="51"/>
  <c r="AR347" i="51" s="1"/>
  <c r="U347" i="51"/>
  <c r="AQ347" i="51" s="1"/>
  <c r="T347" i="51"/>
  <c r="AP347" i="51" s="1"/>
  <c r="S347" i="51"/>
  <c r="AO347" i="51" s="1"/>
  <c r="L347" i="51"/>
  <c r="N347" i="51" s="1"/>
  <c r="J347" i="51"/>
  <c r="M347" i="51" s="1"/>
  <c r="H347" i="51"/>
  <c r="I347" i="51" s="1"/>
  <c r="AV346" i="51"/>
  <c r="AN346" i="51"/>
  <c r="AH346" i="51"/>
  <c r="AG346" i="51"/>
  <c r="AF346" i="51"/>
  <c r="AE346" i="51"/>
  <c r="AD346" i="51"/>
  <c r="AC346" i="51"/>
  <c r="AB346" i="51"/>
  <c r="AA346" i="51"/>
  <c r="X346" i="51"/>
  <c r="AT346" i="51" s="1"/>
  <c r="W346" i="51"/>
  <c r="AS346" i="51" s="1"/>
  <c r="V346" i="51"/>
  <c r="AR346" i="51" s="1"/>
  <c r="U346" i="51"/>
  <c r="AQ346" i="51" s="1"/>
  <c r="T346" i="51"/>
  <c r="AP346" i="51" s="1"/>
  <c r="S346" i="51"/>
  <c r="AO346" i="51" s="1"/>
  <c r="L346" i="51"/>
  <c r="N346" i="51" s="1"/>
  <c r="J346" i="51"/>
  <c r="AX346" i="51" s="1"/>
  <c r="H346" i="51"/>
  <c r="I346" i="51" s="1"/>
  <c r="AV345" i="51"/>
  <c r="AN345" i="51"/>
  <c r="AH345" i="51"/>
  <c r="AG345" i="51"/>
  <c r="AF345" i="51"/>
  <c r="AE345" i="51"/>
  <c r="AD345" i="51"/>
  <c r="AC345" i="51"/>
  <c r="AB345" i="51"/>
  <c r="AA345" i="51"/>
  <c r="X345" i="51"/>
  <c r="AT345" i="51" s="1"/>
  <c r="W345" i="51"/>
  <c r="AS345" i="51" s="1"/>
  <c r="V345" i="51"/>
  <c r="AR345" i="51" s="1"/>
  <c r="U345" i="51"/>
  <c r="AQ345" i="51" s="1"/>
  <c r="T345" i="51"/>
  <c r="AP345" i="51" s="1"/>
  <c r="S345" i="51"/>
  <c r="AO345" i="51" s="1"/>
  <c r="L345" i="51"/>
  <c r="N345" i="51" s="1"/>
  <c r="J345" i="51"/>
  <c r="AX345" i="51" s="1"/>
  <c r="H345" i="51"/>
  <c r="I345" i="51" s="1"/>
  <c r="AH344" i="51"/>
  <c r="AG344" i="51"/>
  <c r="AF344" i="51"/>
  <c r="AE344" i="51"/>
  <c r="AD344" i="51"/>
  <c r="AC344" i="51"/>
  <c r="AB344" i="51"/>
  <c r="AA344" i="51"/>
  <c r="X344" i="51"/>
  <c r="W344" i="51"/>
  <c r="V344" i="51"/>
  <c r="U344" i="51"/>
  <c r="T344" i="51"/>
  <c r="S344" i="51"/>
  <c r="L344" i="51"/>
  <c r="N344" i="51" s="1"/>
  <c r="J344" i="51"/>
  <c r="M344" i="51" s="1"/>
  <c r="H344" i="51"/>
  <c r="I344" i="51" s="1"/>
  <c r="AH343" i="51"/>
  <c r="AG343" i="51"/>
  <c r="AF343" i="51"/>
  <c r="AE343" i="51"/>
  <c r="AD343" i="51"/>
  <c r="AC343" i="51"/>
  <c r="AB343" i="51"/>
  <c r="AA343" i="51"/>
  <c r="X343" i="51"/>
  <c r="W343" i="51"/>
  <c r="V343" i="51"/>
  <c r="U343" i="51"/>
  <c r="T343" i="51"/>
  <c r="S343" i="51"/>
  <c r="L343" i="51"/>
  <c r="N343" i="51" s="1"/>
  <c r="J343" i="51"/>
  <c r="M343" i="51" s="1"/>
  <c r="H343" i="51"/>
  <c r="I343" i="51" s="1"/>
  <c r="AV342" i="51"/>
  <c r="AN342" i="51"/>
  <c r="AH342" i="51"/>
  <c r="AG342" i="51"/>
  <c r="AF342" i="51"/>
  <c r="AE342" i="51"/>
  <c r="AD342" i="51"/>
  <c r="AC342" i="51"/>
  <c r="AB342" i="51"/>
  <c r="AA342" i="51"/>
  <c r="X342" i="51"/>
  <c r="AT342" i="51" s="1"/>
  <c r="W342" i="51"/>
  <c r="AS342" i="51" s="1"/>
  <c r="V342" i="51"/>
  <c r="AR342" i="51" s="1"/>
  <c r="U342" i="51"/>
  <c r="AQ342" i="51" s="1"/>
  <c r="T342" i="51"/>
  <c r="AP342" i="51" s="1"/>
  <c r="S342" i="51"/>
  <c r="AO342" i="51" s="1"/>
  <c r="L342" i="51"/>
  <c r="N342" i="51" s="1"/>
  <c r="J342" i="51"/>
  <c r="M342" i="51" s="1"/>
  <c r="H342" i="51"/>
  <c r="I342" i="51" s="1"/>
  <c r="AV341" i="51"/>
  <c r="AN341" i="51"/>
  <c r="AH341" i="51"/>
  <c r="AG341" i="51"/>
  <c r="AF341" i="51"/>
  <c r="AE341" i="51"/>
  <c r="AD341" i="51"/>
  <c r="AC341" i="51"/>
  <c r="AB341" i="51"/>
  <c r="AA341" i="51"/>
  <c r="X341" i="51"/>
  <c r="AT341" i="51" s="1"/>
  <c r="W341" i="51"/>
  <c r="AS341" i="51" s="1"/>
  <c r="V341" i="51"/>
  <c r="AR341" i="51" s="1"/>
  <c r="U341" i="51"/>
  <c r="AQ341" i="51" s="1"/>
  <c r="T341" i="51"/>
  <c r="AP341" i="51" s="1"/>
  <c r="S341" i="51"/>
  <c r="AO341" i="51" s="1"/>
  <c r="L341" i="51"/>
  <c r="N341" i="51" s="1"/>
  <c r="J341" i="51"/>
  <c r="M341" i="51" s="1"/>
  <c r="H341" i="51"/>
  <c r="I341" i="51" s="1"/>
  <c r="AV340" i="51"/>
  <c r="AN340" i="51"/>
  <c r="AH340" i="51"/>
  <c r="AG340" i="51"/>
  <c r="AF340" i="51"/>
  <c r="AE340" i="51"/>
  <c r="AD340" i="51"/>
  <c r="AC340" i="51"/>
  <c r="AB340" i="51"/>
  <c r="AA340" i="51"/>
  <c r="X340" i="51"/>
  <c r="AT340" i="51" s="1"/>
  <c r="W340" i="51"/>
  <c r="AS340" i="51" s="1"/>
  <c r="V340" i="51"/>
  <c r="AR340" i="51" s="1"/>
  <c r="U340" i="51"/>
  <c r="AQ340" i="51" s="1"/>
  <c r="T340" i="51"/>
  <c r="AP340" i="51" s="1"/>
  <c r="S340" i="51"/>
  <c r="AO340" i="51" s="1"/>
  <c r="L340" i="51"/>
  <c r="N340" i="51" s="1"/>
  <c r="J340" i="51"/>
  <c r="M340" i="51" s="1"/>
  <c r="H340" i="51"/>
  <c r="I340" i="51" s="1"/>
  <c r="AV339" i="51"/>
  <c r="AN339" i="51"/>
  <c r="AH339" i="51"/>
  <c r="AG339" i="51"/>
  <c r="AF339" i="51"/>
  <c r="AE339" i="51"/>
  <c r="AD339" i="51"/>
  <c r="AC339" i="51"/>
  <c r="AB339" i="51"/>
  <c r="AA339" i="51"/>
  <c r="X339" i="51"/>
  <c r="AT339" i="51" s="1"/>
  <c r="W339" i="51"/>
  <c r="AS339" i="51" s="1"/>
  <c r="V339" i="51"/>
  <c r="AR339" i="51" s="1"/>
  <c r="U339" i="51"/>
  <c r="AQ339" i="51" s="1"/>
  <c r="T339" i="51"/>
  <c r="AP339" i="51" s="1"/>
  <c r="S339" i="51"/>
  <c r="AO339" i="51" s="1"/>
  <c r="L339" i="51"/>
  <c r="N339" i="51" s="1"/>
  <c r="J339" i="51"/>
  <c r="K339" i="51" s="1"/>
  <c r="H339" i="51"/>
  <c r="I339" i="51" s="1"/>
  <c r="AV338" i="51"/>
  <c r="AN338" i="51"/>
  <c r="X338" i="51"/>
  <c r="AT338" i="51" s="1"/>
  <c r="W338" i="51"/>
  <c r="AS338" i="51" s="1"/>
  <c r="V338" i="51"/>
  <c r="AR338" i="51" s="1"/>
  <c r="U338" i="51"/>
  <c r="AQ338" i="51" s="1"/>
  <c r="T338" i="51"/>
  <c r="AP338" i="51" s="1"/>
  <c r="S338" i="51"/>
  <c r="AO338" i="51" s="1"/>
  <c r="L338" i="51"/>
  <c r="N338" i="51" s="1"/>
  <c r="J338" i="51"/>
  <c r="H338" i="51"/>
  <c r="I338" i="51" s="1"/>
  <c r="AV337" i="51"/>
  <c r="AN337" i="51"/>
  <c r="AH337" i="51"/>
  <c r="AG337" i="51"/>
  <c r="AF337" i="51"/>
  <c r="AE337" i="51"/>
  <c r="AD337" i="51"/>
  <c r="AC337" i="51"/>
  <c r="AB337" i="51"/>
  <c r="AA337" i="51"/>
  <c r="X337" i="51"/>
  <c r="AT337" i="51" s="1"/>
  <c r="W337" i="51"/>
  <c r="AS337" i="51" s="1"/>
  <c r="V337" i="51"/>
  <c r="AR337" i="51" s="1"/>
  <c r="U337" i="51"/>
  <c r="AQ337" i="51" s="1"/>
  <c r="T337" i="51"/>
  <c r="AP337" i="51" s="1"/>
  <c r="S337" i="51"/>
  <c r="AO337" i="51" s="1"/>
  <c r="L337" i="51"/>
  <c r="N337" i="51" s="1"/>
  <c r="J337" i="51"/>
  <c r="K337" i="51" s="1"/>
  <c r="H337" i="51"/>
  <c r="I337" i="51" s="1"/>
  <c r="AX336" i="51"/>
  <c r="AV336" i="51"/>
  <c r="AN336" i="51"/>
  <c r="AH336" i="51"/>
  <c r="AG336" i="51"/>
  <c r="AF336" i="51"/>
  <c r="AE336" i="51"/>
  <c r="AD336" i="51"/>
  <c r="AC336" i="51"/>
  <c r="AB336" i="51"/>
  <c r="AA336" i="51"/>
  <c r="X336" i="51"/>
  <c r="AT336" i="51" s="1"/>
  <c r="W336" i="51"/>
  <c r="AS336" i="51" s="1"/>
  <c r="V336" i="51"/>
  <c r="AR336" i="51" s="1"/>
  <c r="U336" i="51"/>
  <c r="AQ336" i="51" s="1"/>
  <c r="T336" i="51"/>
  <c r="AP336" i="51" s="1"/>
  <c r="S336" i="51"/>
  <c r="AO336" i="51" s="1"/>
  <c r="L336" i="51"/>
  <c r="N336" i="51" s="1"/>
  <c r="J336" i="51"/>
  <c r="H336" i="51"/>
  <c r="I336" i="51" s="1"/>
  <c r="AX335" i="51"/>
  <c r="AV335" i="51"/>
  <c r="AN335" i="51"/>
  <c r="AH335" i="51"/>
  <c r="AG335" i="51"/>
  <c r="AF335" i="51"/>
  <c r="AE335" i="51"/>
  <c r="AD335" i="51"/>
  <c r="AC335" i="51"/>
  <c r="AB335" i="51"/>
  <c r="AA335" i="51"/>
  <c r="X335" i="51"/>
  <c r="AT335" i="51" s="1"/>
  <c r="W335" i="51"/>
  <c r="AS335" i="51" s="1"/>
  <c r="V335" i="51"/>
  <c r="AR335" i="51" s="1"/>
  <c r="U335" i="51"/>
  <c r="AQ335" i="51" s="1"/>
  <c r="T335" i="51"/>
  <c r="AP335" i="51" s="1"/>
  <c r="S335" i="51"/>
  <c r="AO335" i="51" s="1"/>
  <c r="L335" i="51"/>
  <c r="N335" i="51" s="1"/>
  <c r="J335" i="51"/>
  <c r="M335" i="51" s="1"/>
  <c r="H335" i="51"/>
  <c r="I335" i="51" s="1"/>
  <c r="AV334" i="51"/>
  <c r="AN334" i="51"/>
  <c r="AH334" i="51"/>
  <c r="AG334" i="51"/>
  <c r="AF334" i="51"/>
  <c r="AE334" i="51"/>
  <c r="AD334" i="51"/>
  <c r="AC334" i="51"/>
  <c r="AB334" i="51"/>
  <c r="AA334" i="51"/>
  <c r="X334" i="51"/>
  <c r="AT334" i="51" s="1"/>
  <c r="W334" i="51"/>
  <c r="AS334" i="51" s="1"/>
  <c r="V334" i="51"/>
  <c r="AR334" i="51" s="1"/>
  <c r="U334" i="51"/>
  <c r="AQ334" i="51" s="1"/>
  <c r="T334" i="51"/>
  <c r="AP334" i="51" s="1"/>
  <c r="S334" i="51"/>
  <c r="AO334" i="51" s="1"/>
  <c r="L334" i="51"/>
  <c r="N334" i="51" s="1"/>
  <c r="J334" i="51"/>
  <c r="H334" i="51"/>
  <c r="I334" i="51" s="1"/>
  <c r="AV333" i="51"/>
  <c r="AN333" i="51"/>
  <c r="AH333" i="51"/>
  <c r="AG333" i="51"/>
  <c r="AF333" i="51"/>
  <c r="AE333" i="51"/>
  <c r="AD333" i="51"/>
  <c r="AC333" i="51"/>
  <c r="AB333" i="51"/>
  <c r="AA333" i="51"/>
  <c r="X333" i="51"/>
  <c r="AT333" i="51" s="1"/>
  <c r="W333" i="51"/>
  <c r="AS333" i="51" s="1"/>
  <c r="V333" i="51"/>
  <c r="AR333" i="51" s="1"/>
  <c r="U333" i="51"/>
  <c r="AQ333" i="51" s="1"/>
  <c r="T333" i="51"/>
  <c r="AP333" i="51" s="1"/>
  <c r="S333" i="51"/>
  <c r="AO333" i="51" s="1"/>
  <c r="L333" i="51"/>
  <c r="N333" i="51" s="1"/>
  <c r="J333" i="51"/>
  <c r="H333" i="51"/>
  <c r="I333" i="51" s="1"/>
  <c r="AV332" i="51"/>
  <c r="AN332" i="51"/>
  <c r="AH332" i="51"/>
  <c r="AG332" i="51"/>
  <c r="AF332" i="51"/>
  <c r="AE332" i="51"/>
  <c r="AD332" i="51"/>
  <c r="AC332" i="51"/>
  <c r="AB332" i="51"/>
  <c r="AA332" i="51"/>
  <c r="X332" i="51"/>
  <c r="AT332" i="51" s="1"/>
  <c r="W332" i="51"/>
  <c r="AS332" i="51" s="1"/>
  <c r="V332" i="51"/>
  <c r="AR332" i="51" s="1"/>
  <c r="U332" i="51"/>
  <c r="AQ332" i="51" s="1"/>
  <c r="T332" i="51"/>
  <c r="AP332" i="51" s="1"/>
  <c r="S332" i="51"/>
  <c r="AO332" i="51" s="1"/>
  <c r="L332" i="51"/>
  <c r="N332" i="51" s="1"/>
  <c r="J332" i="51"/>
  <c r="AX332" i="51" s="1"/>
  <c r="H332" i="51"/>
  <c r="I332" i="51" s="1"/>
  <c r="AX331" i="51"/>
  <c r="AV331" i="51"/>
  <c r="AN331" i="51"/>
  <c r="AH331" i="51"/>
  <c r="AG331" i="51"/>
  <c r="AF331" i="51"/>
  <c r="AE331" i="51"/>
  <c r="AD331" i="51"/>
  <c r="AC331" i="51"/>
  <c r="AB331" i="51"/>
  <c r="AA331" i="51"/>
  <c r="X331" i="51"/>
  <c r="AT331" i="51" s="1"/>
  <c r="W331" i="51"/>
  <c r="AS331" i="51" s="1"/>
  <c r="V331" i="51"/>
  <c r="AR331" i="51" s="1"/>
  <c r="U331" i="51"/>
  <c r="AQ331" i="51" s="1"/>
  <c r="T331" i="51"/>
  <c r="AP331" i="51" s="1"/>
  <c r="S331" i="51"/>
  <c r="AO331" i="51" s="1"/>
  <c r="L331" i="51"/>
  <c r="N331" i="51" s="1"/>
  <c r="J331" i="51"/>
  <c r="K331" i="51" s="1"/>
  <c r="H331" i="51"/>
  <c r="I331" i="51" s="1"/>
  <c r="AV330" i="51"/>
  <c r="AN330" i="51"/>
  <c r="AH330" i="51"/>
  <c r="AG330" i="51"/>
  <c r="AF330" i="51"/>
  <c r="AE330" i="51"/>
  <c r="AD330" i="51"/>
  <c r="AC330" i="51"/>
  <c r="AB330" i="51"/>
  <c r="AA330" i="51"/>
  <c r="X330" i="51"/>
  <c r="AT330" i="51" s="1"/>
  <c r="W330" i="51"/>
  <c r="AS330" i="51" s="1"/>
  <c r="V330" i="51"/>
  <c r="AR330" i="51" s="1"/>
  <c r="U330" i="51"/>
  <c r="AQ330" i="51" s="1"/>
  <c r="T330" i="51"/>
  <c r="AP330" i="51" s="1"/>
  <c r="S330" i="51"/>
  <c r="AO330" i="51" s="1"/>
  <c r="L330" i="51"/>
  <c r="N330" i="51" s="1"/>
  <c r="J330" i="51"/>
  <c r="AX330" i="51" s="1"/>
  <c r="H330" i="51"/>
  <c r="I330" i="51" s="1"/>
  <c r="AV329" i="51"/>
  <c r="AN329" i="51"/>
  <c r="AH329" i="51"/>
  <c r="AG329" i="51"/>
  <c r="AF329" i="51"/>
  <c r="AE329" i="51"/>
  <c r="AD329" i="51"/>
  <c r="AC329" i="51"/>
  <c r="AB329" i="51"/>
  <c r="AA329" i="51"/>
  <c r="X329" i="51"/>
  <c r="AT329" i="51" s="1"/>
  <c r="W329" i="51"/>
  <c r="AS329" i="51" s="1"/>
  <c r="V329" i="51"/>
  <c r="AR329" i="51" s="1"/>
  <c r="U329" i="51"/>
  <c r="AQ329" i="51" s="1"/>
  <c r="T329" i="51"/>
  <c r="AP329" i="51" s="1"/>
  <c r="S329" i="51"/>
  <c r="AO329" i="51" s="1"/>
  <c r="L329" i="51"/>
  <c r="N329" i="51" s="1"/>
  <c r="J329" i="51"/>
  <c r="H329" i="51"/>
  <c r="I329" i="51" s="1"/>
  <c r="AV328" i="51"/>
  <c r="AN328" i="51"/>
  <c r="AH328" i="51"/>
  <c r="AG328" i="51"/>
  <c r="AF328" i="51"/>
  <c r="AE328" i="51"/>
  <c r="AD328" i="51"/>
  <c r="AC328" i="51"/>
  <c r="AB328" i="51"/>
  <c r="AA328" i="51"/>
  <c r="X328" i="51"/>
  <c r="AT328" i="51" s="1"/>
  <c r="W328" i="51"/>
  <c r="AS328" i="51" s="1"/>
  <c r="V328" i="51"/>
  <c r="AR328" i="51" s="1"/>
  <c r="U328" i="51"/>
  <c r="AQ328" i="51" s="1"/>
  <c r="T328" i="51"/>
  <c r="AP328" i="51" s="1"/>
  <c r="S328" i="51"/>
  <c r="AO328" i="51" s="1"/>
  <c r="L328" i="51"/>
  <c r="N328" i="51" s="1"/>
  <c r="J328" i="51"/>
  <c r="K328" i="51" s="1"/>
  <c r="H328" i="51"/>
  <c r="I328" i="51" s="1"/>
  <c r="AV327" i="51"/>
  <c r="AN327" i="51"/>
  <c r="AH327" i="51"/>
  <c r="AG327" i="51"/>
  <c r="AF327" i="51"/>
  <c r="AE327" i="51"/>
  <c r="AD327" i="51"/>
  <c r="AC327" i="51"/>
  <c r="AB327" i="51"/>
  <c r="AA327" i="51"/>
  <c r="X327" i="51"/>
  <c r="AT327" i="51" s="1"/>
  <c r="W327" i="51"/>
  <c r="AS327" i="51" s="1"/>
  <c r="V327" i="51"/>
  <c r="AR327" i="51" s="1"/>
  <c r="U327" i="51"/>
  <c r="AQ327" i="51" s="1"/>
  <c r="T327" i="51"/>
  <c r="AP327" i="51" s="1"/>
  <c r="S327" i="51"/>
  <c r="AO327" i="51" s="1"/>
  <c r="L327" i="51"/>
  <c r="N327" i="51" s="1"/>
  <c r="J327" i="51"/>
  <c r="AX327" i="51" s="1"/>
  <c r="H327" i="51"/>
  <c r="I327" i="51" s="1"/>
  <c r="AV325" i="51"/>
  <c r="AN325" i="51"/>
  <c r="X325" i="51"/>
  <c r="AT325" i="51" s="1"/>
  <c r="W325" i="51"/>
  <c r="AS325" i="51" s="1"/>
  <c r="V325" i="51"/>
  <c r="AR325" i="51" s="1"/>
  <c r="U325" i="51"/>
  <c r="AQ325" i="51" s="1"/>
  <c r="T325" i="51"/>
  <c r="AP325" i="51" s="1"/>
  <c r="S325" i="51"/>
  <c r="AO325" i="51" s="1"/>
  <c r="L325" i="51"/>
  <c r="N325" i="51" s="1"/>
  <c r="J325" i="51"/>
  <c r="K325" i="51" s="1"/>
  <c r="H325" i="51"/>
  <c r="I325" i="51" s="1"/>
  <c r="AV322" i="51"/>
  <c r="AN322" i="51"/>
  <c r="AH322" i="51"/>
  <c r="AG322" i="51"/>
  <c r="AF322" i="51"/>
  <c r="AE322" i="51"/>
  <c r="AD322" i="51"/>
  <c r="AC322" i="51"/>
  <c r="AB322" i="51"/>
  <c r="AA322" i="51"/>
  <c r="X322" i="51"/>
  <c r="AT322" i="51" s="1"/>
  <c r="W322" i="51"/>
  <c r="AS322" i="51" s="1"/>
  <c r="V322" i="51"/>
  <c r="AR322" i="51" s="1"/>
  <c r="U322" i="51"/>
  <c r="AQ322" i="51" s="1"/>
  <c r="T322" i="51"/>
  <c r="AP322" i="51" s="1"/>
  <c r="S322" i="51"/>
  <c r="AO322" i="51" s="1"/>
  <c r="L322" i="51"/>
  <c r="N322" i="51" s="1"/>
  <c r="J322" i="51"/>
  <c r="K322" i="51" s="1"/>
  <c r="H322" i="51"/>
  <c r="I322" i="51" s="1"/>
  <c r="AX321" i="51"/>
  <c r="AV321" i="51"/>
  <c r="AN321" i="51"/>
  <c r="AH321" i="51"/>
  <c r="AG321" i="51"/>
  <c r="AF321" i="51"/>
  <c r="AE321" i="51"/>
  <c r="AD321" i="51"/>
  <c r="AC321" i="51"/>
  <c r="AB321" i="51"/>
  <c r="AA321" i="51"/>
  <c r="X321" i="51"/>
  <c r="AT321" i="51" s="1"/>
  <c r="W321" i="51"/>
  <c r="AS321" i="51" s="1"/>
  <c r="V321" i="51"/>
  <c r="AR321" i="51" s="1"/>
  <c r="U321" i="51"/>
  <c r="AQ321" i="51" s="1"/>
  <c r="T321" i="51"/>
  <c r="AP321" i="51" s="1"/>
  <c r="S321" i="51"/>
  <c r="AO321" i="51" s="1"/>
  <c r="L321" i="51"/>
  <c r="N321" i="51" s="1"/>
  <c r="J321" i="51"/>
  <c r="M321" i="51" s="1"/>
  <c r="H321" i="51"/>
  <c r="I321" i="51" s="1"/>
  <c r="AX319" i="51"/>
  <c r="AV319" i="51"/>
  <c r="AN319" i="51"/>
  <c r="AH319" i="51"/>
  <c r="AG319" i="51"/>
  <c r="AF319" i="51"/>
  <c r="AE319" i="51"/>
  <c r="AD319" i="51"/>
  <c r="AC319" i="51"/>
  <c r="AB319" i="51"/>
  <c r="AA319" i="51"/>
  <c r="X319" i="51"/>
  <c r="AT319" i="51" s="1"/>
  <c r="W319" i="51"/>
  <c r="AS319" i="51" s="1"/>
  <c r="V319" i="51"/>
  <c r="AR319" i="51" s="1"/>
  <c r="U319" i="51"/>
  <c r="AQ319" i="51" s="1"/>
  <c r="T319" i="51"/>
  <c r="AP319" i="51" s="1"/>
  <c r="S319" i="51"/>
  <c r="AO319" i="51" s="1"/>
  <c r="L319" i="51"/>
  <c r="N319" i="51" s="1"/>
  <c r="J319" i="51"/>
  <c r="K319" i="51" s="1"/>
  <c r="H319" i="51"/>
  <c r="I319" i="51" s="1"/>
  <c r="AV318" i="51"/>
  <c r="AN318" i="51"/>
  <c r="AH318" i="51"/>
  <c r="AG318" i="51"/>
  <c r="AF318" i="51"/>
  <c r="AE318" i="51"/>
  <c r="AD318" i="51"/>
  <c r="AC318" i="51"/>
  <c r="AB318" i="51"/>
  <c r="AA318" i="51"/>
  <c r="X318" i="51"/>
  <c r="AT318" i="51" s="1"/>
  <c r="W318" i="51"/>
  <c r="AS318" i="51" s="1"/>
  <c r="V318" i="51"/>
  <c r="AR318" i="51" s="1"/>
  <c r="U318" i="51"/>
  <c r="AQ318" i="51" s="1"/>
  <c r="T318" i="51"/>
  <c r="AP318" i="51" s="1"/>
  <c r="S318" i="51"/>
  <c r="AO318" i="51" s="1"/>
  <c r="L318" i="51"/>
  <c r="N318" i="51" s="1"/>
  <c r="J318" i="51"/>
  <c r="K318" i="51" s="1"/>
  <c r="H318" i="51"/>
  <c r="I318" i="51" s="1"/>
  <c r="AX317" i="51"/>
  <c r="AV317" i="51"/>
  <c r="AN317" i="51"/>
  <c r="AH317" i="51"/>
  <c r="AG317" i="51"/>
  <c r="AF317" i="51"/>
  <c r="AE317" i="51"/>
  <c r="AD317" i="51"/>
  <c r="AC317" i="51"/>
  <c r="AB317" i="51"/>
  <c r="AA317" i="51"/>
  <c r="X317" i="51"/>
  <c r="AT317" i="51" s="1"/>
  <c r="W317" i="51"/>
  <c r="AS317" i="51" s="1"/>
  <c r="V317" i="51"/>
  <c r="AR317" i="51" s="1"/>
  <c r="U317" i="51"/>
  <c r="AQ317" i="51" s="1"/>
  <c r="T317" i="51"/>
  <c r="AP317" i="51" s="1"/>
  <c r="S317" i="51"/>
  <c r="AO317" i="51" s="1"/>
  <c r="L317" i="51"/>
  <c r="N317" i="51" s="1"/>
  <c r="J317" i="51"/>
  <c r="H317" i="51"/>
  <c r="I317" i="51" s="1"/>
  <c r="AV316" i="51"/>
  <c r="AN316" i="51"/>
  <c r="AH316" i="51"/>
  <c r="AG316" i="51"/>
  <c r="AF316" i="51"/>
  <c r="AE316" i="51"/>
  <c r="AD316" i="51"/>
  <c r="AC316" i="51"/>
  <c r="AB316" i="51"/>
  <c r="AA316" i="51"/>
  <c r="X316" i="51"/>
  <c r="AT316" i="51" s="1"/>
  <c r="W316" i="51"/>
  <c r="AS316" i="51" s="1"/>
  <c r="V316" i="51"/>
  <c r="AR316" i="51" s="1"/>
  <c r="U316" i="51"/>
  <c r="AQ316" i="51" s="1"/>
  <c r="T316" i="51"/>
  <c r="AP316" i="51" s="1"/>
  <c r="S316" i="51"/>
  <c r="AO316" i="51" s="1"/>
  <c r="L316" i="51"/>
  <c r="N316" i="51" s="1"/>
  <c r="J316" i="51"/>
  <c r="K316" i="51" s="1"/>
  <c r="H316" i="51"/>
  <c r="I316" i="51" s="1"/>
  <c r="AV315" i="51"/>
  <c r="AN315" i="51"/>
  <c r="AH315" i="51"/>
  <c r="AG315" i="51"/>
  <c r="AF315" i="51"/>
  <c r="AE315" i="51"/>
  <c r="AD315" i="51"/>
  <c r="AC315" i="51"/>
  <c r="AB315" i="51"/>
  <c r="AA315" i="51"/>
  <c r="X315" i="51"/>
  <c r="AT315" i="51" s="1"/>
  <c r="W315" i="51"/>
  <c r="AS315" i="51" s="1"/>
  <c r="V315" i="51"/>
  <c r="AR315" i="51" s="1"/>
  <c r="U315" i="51"/>
  <c r="AQ315" i="51" s="1"/>
  <c r="T315" i="51"/>
  <c r="AP315" i="51" s="1"/>
  <c r="S315" i="51"/>
  <c r="AO315" i="51" s="1"/>
  <c r="L315" i="51"/>
  <c r="N315" i="51" s="1"/>
  <c r="J315" i="51"/>
  <c r="AX315" i="51" s="1"/>
  <c r="H315" i="51"/>
  <c r="I315" i="51" s="1"/>
  <c r="AV314" i="51"/>
  <c r="AN314" i="51"/>
  <c r="AH314" i="51"/>
  <c r="AG314" i="51"/>
  <c r="AF314" i="51"/>
  <c r="AE314" i="51"/>
  <c r="AD314" i="51"/>
  <c r="AC314" i="51"/>
  <c r="AB314" i="51"/>
  <c r="AA314" i="51"/>
  <c r="X314" i="51"/>
  <c r="AT314" i="51" s="1"/>
  <c r="W314" i="51"/>
  <c r="AS314" i="51" s="1"/>
  <c r="V314" i="51"/>
  <c r="AR314" i="51" s="1"/>
  <c r="U314" i="51"/>
  <c r="AQ314" i="51" s="1"/>
  <c r="T314" i="51"/>
  <c r="AP314" i="51" s="1"/>
  <c r="S314" i="51"/>
  <c r="AO314" i="51" s="1"/>
  <c r="L314" i="51"/>
  <c r="N314" i="51" s="1"/>
  <c r="J314" i="51"/>
  <c r="K314" i="51" s="1"/>
  <c r="H314" i="51"/>
  <c r="I314" i="51" s="1"/>
  <c r="AX313" i="51"/>
  <c r="AV313" i="51"/>
  <c r="AN313" i="51"/>
  <c r="AH313" i="51"/>
  <c r="AG313" i="51"/>
  <c r="AF313" i="51"/>
  <c r="AE313" i="51"/>
  <c r="AD313" i="51"/>
  <c r="AC313" i="51"/>
  <c r="AB313" i="51"/>
  <c r="AA313" i="51"/>
  <c r="X313" i="51"/>
  <c r="AT313" i="51" s="1"/>
  <c r="W313" i="51"/>
  <c r="AS313" i="51" s="1"/>
  <c r="V313" i="51"/>
  <c r="AR313" i="51" s="1"/>
  <c r="U313" i="51"/>
  <c r="AQ313" i="51" s="1"/>
  <c r="T313" i="51"/>
  <c r="AP313" i="51" s="1"/>
  <c r="S313" i="51"/>
  <c r="AO313" i="51" s="1"/>
  <c r="L313" i="51"/>
  <c r="N313" i="51" s="1"/>
  <c r="J313" i="51"/>
  <c r="H313" i="51"/>
  <c r="I313" i="51" s="1"/>
  <c r="AV312" i="51"/>
  <c r="AN312" i="51"/>
  <c r="AH312" i="51"/>
  <c r="AG312" i="51"/>
  <c r="AF312" i="51"/>
  <c r="AE312" i="51"/>
  <c r="AD312" i="51"/>
  <c r="AC312" i="51"/>
  <c r="AB312" i="51"/>
  <c r="AA312" i="51"/>
  <c r="X312" i="51"/>
  <c r="AT312" i="51" s="1"/>
  <c r="W312" i="51"/>
  <c r="AS312" i="51" s="1"/>
  <c r="V312" i="51"/>
  <c r="AR312" i="51" s="1"/>
  <c r="U312" i="51"/>
  <c r="AQ312" i="51" s="1"/>
  <c r="T312" i="51"/>
  <c r="AP312" i="51" s="1"/>
  <c r="S312" i="51"/>
  <c r="AO312" i="51" s="1"/>
  <c r="L312" i="51"/>
  <c r="N312" i="51" s="1"/>
  <c r="J312" i="51"/>
  <c r="K312" i="51" s="1"/>
  <c r="H312" i="51"/>
  <c r="I312" i="51" s="1"/>
  <c r="AX311" i="51"/>
  <c r="AV311" i="51"/>
  <c r="AN311" i="51"/>
  <c r="AH311" i="51"/>
  <c r="AG311" i="51"/>
  <c r="AF311" i="51"/>
  <c r="AE311" i="51"/>
  <c r="AD311" i="51"/>
  <c r="AC311" i="51"/>
  <c r="AB311" i="51"/>
  <c r="AA311" i="51"/>
  <c r="X311" i="51"/>
  <c r="AT311" i="51" s="1"/>
  <c r="W311" i="51"/>
  <c r="AS311" i="51" s="1"/>
  <c r="V311" i="51"/>
  <c r="AR311" i="51" s="1"/>
  <c r="U311" i="51"/>
  <c r="AQ311" i="51" s="1"/>
  <c r="T311" i="51"/>
  <c r="AP311" i="51" s="1"/>
  <c r="S311" i="51"/>
  <c r="AO311" i="51" s="1"/>
  <c r="L311" i="51"/>
  <c r="N311" i="51" s="1"/>
  <c r="J311" i="51"/>
  <c r="K311" i="51" s="1"/>
  <c r="H311" i="51"/>
  <c r="I311" i="51" s="1"/>
  <c r="AV310" i="51"/>
  <c r="AN310" i="51"/>
  <c r="AH310" i="51"/>
  <c r="AG310" i="51"/>
  <c r="AF310" i="51"/>
  <c r="AE310" i="51"/>
  <c r="AD310" i="51"/>
  <c r="AC310" i="51"/>
  <c r="AB310" i="51"/>
  <c r="AA310" i="51"/>
  <c r="X310" i="51"/>
  <c r="AT310" i="51" s="1"/>
  <c r="W310" i="51"/>
  <c r="AS310" i="51" s="1"/>
  <c r="V310" i="51"/>
  <c r="AR310" i="51" s="1"/>
  <c r="U310" i="51"/>
  <c r="AQ310" i="51" s="1"/>
  <c r="T310" i="51"/>
  <c r="AP310" i="51" s="1"/>
  <c r="S310" i="51"/>
  <c r="AO310" i="51" s="1"/>
  <c r="L310" i="51"/>
  <c r="N310" i="51" s="1"/>
  <c r="J310" i="51"/>
  <c r="K310" i="51" s="1"/>
  <c r="H310" i="51"/>
  <c r="I310" i="51" s="1"/>
  <c r="AX309" i="51"/>
  <c r="AV309" i="51"/>
  <c r="AN309" i="51"/>
  <c r="AH309" i="51"/>
  <c r="AG309" i="51"/>
  <c r="AF309" i="51"/>
  <c r="AE309" i="51"/>
  <c r="AD309" i="51"/>
  <c r="AC309" i="51"/>
  <c r="AB309" i="51"/>
  <c r="AA309" i="51"/>
  <c r="X309" i="51"/>
  <c r="AT309" i="51" s="1"/>
  <c r="W309" i="51"/>
  <c r="AS309" i="51" s="1"/>
  <c r="V309" i="51"/>
  <c r="AR309" i="51" s="1"/>
  <c r="U309" i="51"/>
  <c r="AQ309" i="51" s="1"/>
  <c r="T309" i="51"/>
  <c r="AP309" i="51" s="1"/>
  <c r="S309" i="51"/>
  <c r="AO309" i="51" s="1"/>
  <c r="L309" i="51"/>
  <c r="N309" i="51" s="1"/>
  <c r="J309" i="51"/>
  <c r="H309" i="51"/>
  <c r="I309" i="51" s="1"/>
  <c r="AX308" i="51"/>
  <c r="AV308" i="51"/>
  <c r="AN308" i="51"/>
  <c r="AH308" i="51"/>
  <c r="AG308" i="51"/>
  <c r="AF308" i="51"/>
  <c r="AE308" i="51"/>
  <c r="AD308" i="51"/>
  <c r="AC308" i="51"/>
  <c r="AB308" i="51"/>
  <c r="AA308" i="51"/>
  <c r="X308" i="51"/>
  <c r="AT308" i="51" s="1"/>
  <c r="W308" i="51"/>
  <c r="AS308" i="51" s="1"/>
  <c r="V308" i="51"/>
  <c r="AR308" i="51" s="1"/>
  <c r="U308" i="51"/>
  <c r="AQ308" i="51" s="1"/>
  <c r="T308" i="51"/>
  <c r="AP308" i="51" s="1"/>
  <c r="S308" i="51"/>
  <c r="AO308" i="51" s="1"/>
  <c r="L308" i="51"/>
  <c r="N308" i="51" s="1"/>
  <c r="J308" i="51"/>
  <c r="H308" i="51"/>
  <c r="I308" i="51" s="1"/>
  <c r="AX307" i="51"/>
  <c r="AV307" i="51"/>
  <c r="AN307" i="51"/>
  <c r="X307" i="51"/>
  <c r="AT307" i="51" s="1"/>
  <c r="W307" i="51"/>
  <c r="AS307" i="51" s="1"/>
  <c r="V307" i="51"/>
  <c r="AR307" i="51" s="1"/>
  <c r="U307" i="51"/>
  <c r="AQ307" i="51" s="1"/>
  <c r="T307" i="51"/>
  <c r="AP307" i="51" s="1"/>
  <c r="S307" i="51"/>
  <c r="AO307" i="51" s="1"/>
  <c r="L307" i="51"/>
  <c r="N307" i="51" s="1"/>
  <c r="J307" i="51"/>
  <c r="K307" i="51" s="1"/>
  <c r="H307" i="51"/>
  <c r="I307" i="51" s="1"/>
  <c r="AV306" i="51"/>
  <c r="AN306" i="51"/>
  <c r="X306" i="51"/>
  <c r="AT306" i="51" s="1"/>
  <c r="W306" i="51"/>
  <c r="AS306" i="51" s="1"/>
  <c r="V306" i="51"/>
  <c r="AR306" i="51" s="1"/>
  <c r="U306" i="51"/>
  <c r="AQ306" i="51" s="1"/>
  <c r="T306" i="51"/>
  <c r="AP306" i="51" s="1"/>
  <c r="S306" i="51"/>
  <c r="AO306" i="51" s="1"/>
  <c r="L306" i="51"/>
  <c r="N306" i="51" s="1"/>
  <c r="J306" i="51"/>
  <c r="M306" i="51" s="1"/>
  <c r="H306" i="51"/>
  <c r="I306" i="51" s="1"/>
  <c r="AV305" i="51"/>
  <c r="AN305" i="51"/>
  <c r="X305" i="51"/>
  <c r="AT305" i="51" s="1"/>
  <c r="W305" i="51"/>
  <c r="AS305" i="51" s="1"/>
  <c r="V305" i="51"/>
  <c r="AR305" i="51" s="1"/>
  <c r="U305" i="51"/>
  <c r="AQ305" i="51" s="1"/>
  <c r="T305" i="51"/>
  <c r="AP305" i="51" s="1"/>
  <c r="S305" i="51"/>
  <c r="AO305" i="51" s="1"/>
  <c r="L305" i="51"/>
  <c r="N305" i="51" s="1"/>
  <c r="J305" i="51"/>
  <c r="M305" i="51" s="1"/>
  <c r="H305" i="51"/>
  <c r="I305" i="51" s="1"/>
  <c r="AV304" i="51"/>
  <c r="AN304" i="51"/>
  <c r="X304" i="51"/>
  <c r="AT304" i="51" s="1"/>
  <c r="W304" i="51"/>
  <c r="AS304" i="51" s="1"/>
  <c r="V304" i="51"/>
  <c r="AR304" i="51" s="1"/>
  <c r="U304" i="51"/>
  <c r="AQ304" i="51" s="1"/>
  <c r="T304" i="51"/>
  <c r="AP304" i="51" s="1"/>
  <c r="S304" i="51"/>
  <c r="AO304" i="51" s="1"/>
  <c r="L304" i="51"/>
  <c r="N304" i="51" s="1"/>
  <c r="J304" i="51"/>
  <c r="K304" i="51" s="1"/>
  <c r="H304" i="51"/>
  <c r="I304" i="51" s="1"/>
  <c r="AV303" i="51"/>
  <c r="AN303" i="51"/>
  <c r="AH303" i="51"/>
  <c r="AG303" i="51"/>
  <c r="AF303" i="51"/>
  <c r="AE303" i="51"/>
  <c r="AD303" i="51"/>
  <c r="AC303" i="51"/>
  <c r="AB303" i="51"/>
  <c r="AA303" i="51"/>
  <c r="X303" i="51"/>
  <c r="AT303" i="51" s="1"/>
  <c r="W303" i="51"/>
  <c r="AS303" i="51" s="1"/>
  <c r="V303" i="51"/>
  <c r="AR303" i="51" s="1"/>
  <c r="U303" i="51"/>
  <c r="AQ303" i="51" s="1"/>
  <c r="T303" i="51"/>
  <c r="AP303" i="51" s="1"/>
  <c r="S303" i="51"/>
  <c r="AI303" i="51" s="1"/>
  <c r="L303" i="51"/>
  <c r="N303" i="51" s="1"/>
  <c r="J303" i="51"/>
  <c r="AX303" i="51" s="1"/>
  <c r="H303" i="51"/>
  <c r="I303" i="51" s="1"/>
  <c r="AV302" i="51"/>
  <c r="AN302" i="51"/>
  <c r="X302" i="51"/>
  <c r="AT302" i="51" s="1"/>
  <c r="W302" i="51"/>
  <c r="AS302" i="51" s="1"/>
  <c r="V302" i="51"/>
  <c r="AR302" i="51" s="1"/>
  <c r="U302" i="51"/>
  <c r="AQ302" i="51" s="1"/>
  <c r="T302" i="51"/>
  <c r="AP302" i="51" s="1"/>
  <c r="S302" i="51"/>
  <c r="AO302" i="51" s="1"/>
  <c r="L302" i="51"/>
  <c r="N302" i="51" s="1"/>
  <c r="J302" i="51"/>
  <c r="AX302" i="51" s="1"/>
  <c r="H302" i="51"/>
  <c r="I302" i="51" s="1"/>
  <c r="AV301" i="51"/>
  <c r="AN301" i="51"/>
  <c r="AH301" i="51"/>
  <c r="AG301" i="51"/>
  <c r="AF301" i="51"/>
  <c r="AE301" i="51"/>
  <c r="AD301" i="51"/>
  <c r="AC301" i="51"/>
  <c r="AB301" i="51"/>
  <c r="AA301" i="51"/>
  <c r="X301" i="51"/>
  <c r="AT301" i="51" s="1"/>
  <c r="W301" i="51"/>
  <c r="AS301" i="51" s="1"/>
  <c r="V301" i="51"/>
  <c r="AR301" i="51" s="1"/>
  <c r="U301" i="51"/>
  <c r="AQ301" i="51" s="1"/>
  <c r="T301" i="51"/>
  <c r="AP301" i="51" s="1"/>
  <c r="S301" i="51"/>
  <c r="AO301" i="51" s="1"/>
  <c r="L301" i="51"/>
  <c r="N301" i="51" s="1"/>
  <c r="J301" i="51"/>
  <c r="H301" i="51"/>
  <c r="I301" i="51" s="1"/>
  <c r="AV300" i="51"/>
  <c r="AH300" i="51"/>
  <c r="AG300" i="51"/>
  <c r="AF300" i="51"/>
  <c r="AE300" i="51"/>
  <c r="AD300" i="51"/>
  <c r="AC300" i="51"/>
  <c r="AB300" i="51"/>
  <c r="AA300" i="51"/>
  <c r="X300" i="51"/>
  <c r="W300" i="51"/>
  <c r="V300" i="51"/>
  <c r="U300" i="51"/>
  <c r="T300" i="51"/>
  <c r="S300" i="51"/>
  <c r="L300" i="51"/>
  <c r="N300" i="51" s="1"/>
  <c r="J300" i="51"/>
  <c r="H300" i="51"/>
  <c r="I300" i="51" s="1"/>
  <c r="AV299" i="51"/>
  <c r="AN299" i="51"/>
  <c r="AH299" i="51"/>
  <c r="AG299" i="51"/>
  <c r="AF299" i="51"/>
  <c r="AE299" i="51"/>
  <c r="AD299" i="51"/>
  <c r="AC299" i="51"/>
  <c r="AB299" i="51"/>
  <c r="AA299" i="51"/>
  <c r="X299" i="51"/>
  <c r="AT299" i="51" s="1"/>
  <c r="W299" i="51"/>
  <c r="AS299" i="51" s="1"/>
  <c r="V299" i="51"/>
  <c r="AR299" i="51" s="1"/>
  <c r="U299" i="51"/>
  <c r="AQ299" i="51" s="1"/>
  <c r="T299" i="51"/>
  <c r="AP299" i="51" s="1"/>
  <c r="S299" i="51"/>
  <c r="AO299" i="51" s="1"/>
  <c r="L299" i="51"/>
  <c r="N299" i="51" s="1"/>
  <c r="J299" i="51"/>
  <c r="H299" i="51"/>
  <c r="I299" i="51" s="1"/>
  <c r="AV298" i="51"/>
  <c r="AN298" i="51"/>
  <c r="AH298" i="51"/>
  <c r="AG298" i="51"/>
  <c r="AF298" i="51"/>
  <c r="AE298" i="51"/>
  <c r="AD298" i="51"/>
  <c r="AC298" i="51"/>
  <c r="AB298" i="51"/>
  <c r="AA298" i="51"/>
  <c r="X298" i="51"/>
  <c r="AT298" i="51" s="1"/>
  <c r="W298" i="51"/>
  <c r="AS298" i="51" s="1"/>
  <c r="V298" i="51"/>
  <c r="AR298" i="51" s="1"/>
  <c r="U298" i="51"/>
  <c r="AQ298" i="51" s="1"/>
  <c r="T298" i="51"/>
  <c r="AP298" i="51" s="1"/>
  <c r="S298" i="51"/>
  <c r="AO298" i="51" s="1"/>
  <c r="L298" i="51"/>
  <c r="N298" i="51" s="1"/>
  <c r="J298" i="51"/>
  <c r="K298" i="51" s="1"/>
  <c r="H298" i="51"/>
  <c r="I298" i="51" s="1"/>
  <c r="AV297" i="51"/>
  <c r="AN297" i="51"/>
  <c r="X297" i="51"/>
  <c r="AT297" i="51" s="1"/>
  <c r="W297" i="51"/>
  <c r="AS297" i="51" s="1"/>
  <c r="V297" i="51"/>
  <c r="AR297" i="51" s="1"/>
  <c r="U297" i="51"/>
  <c r="AQ297" i="51" s="1"/>
  <c r="T297" i="51"/>
  <c r="AP297" i="51" s="1"/>
  <c r="S297" i="51"/>
  <c r="AO297" i="51" s="1"/>
  <c r="L297" i="51"/>
  <c r="N297" i="51" s="1"/>
  <c r="J297" i="51"/>
  <c r="AX297" i="51" s="1"/>
  <c r="H297" i="51"/>
  <c r="I297" i="51" s="1"/>
  <c r="AV296" i="51"/>
  <c r="AN296" i="51"/>
  <c r="AH296" i="51"/>
  <c r="AG296" i="51"/>
  <c r="AF296" i="51"/>
  <c r="AE296" i="51"/>
  <c r="AD296" i="51"/>
  <c r="AC296" i="51"/>
  <c r="AB296" i="51"/>
  <c r="AA296" i="51"/>
  <c r="X296" i="51"/>
  <c r="AT296" i="51" s="1"/>
  <c r="W296" i="51"/>
  <c r="AS296" i="51" s="1"/>
  <c r="V296" i="51"/>
  <c r="AR296" i="51" s="1"/>
  <c r="U296" i="51"/>
  <c r="AQ296" i="51" s="1"/>
  <c r="T296" i="51"/>
  <c r="AP296" i="51" s="1"/>
  <c r="S296" i="51"/>
  <c r="AO296" i="51" s="1"/>
  <c r="L296" i="51"/>
  <c r="N296" i="51" s="1"/>
  <c r="J296" i="51"/>
  <c r="K296" i="51" s="1"/>
  <c r="H296" i="51"/>
  <c r="I296" i="51" s="1"/>
  <c r="AV295" i="51"/>
  <c r="AN295" i="51"/>
  <c r="X295" i="51"/>
  <c r="AT295" i="51" s="1"/>
  <c r="W295" i="51"/>
  <c r="AS295" i="51" s="1"/>
  <c r="V295" i="51"/>
  <c r="AR295" i="51" s="1"/>
  <c r="U295" i="51"/>
  <c r="AQ295" i="51" s="1"/>
  <c r="T295" i="51"/>
  <c r="AP295" i="51" s="1"/>
  <c r="S295" i="51"/>
  <c r="AO295" i="51" s="1"/>
  <c r="L295" i="51"/>
  <c r="N295" i="51" s="1"/>
  <c r="J295" i="51"/>
  <c r="AX295" i="51" s="1"/>
  <c r="H295" i="51"/>
  <c r="I295" i="51" s="1"/>
  <c r="AV294" i="51"/>
  <c r="AN294" i="51"/>
  <c r="AH294" i="51"/>
  <c r="AG294" i="51"/>
  <c r="AF294" i="51"/>
  <c r="AE294" i="51"/>
  <c r="AD294" i="51"/>
  <c r="AC294" i="51"/>
  <c r="AB294" i="51"/>
  <c r="AA294" i="51"/>
  <c r="X294" i="51"/>
  <c r="AT294" i="51" s="1"/>
  <c r="W294" i="51"/>
  <c r="AS294" i="51" s="1"/>
  <c r="V294" i="51"/>
  <c r="AR294" i="51" s="1"/>
  <c r="U294" i="51"/>
  <c r="AQ294" i="51" s="1"/>
  <c r="T294" i="51"/>
  <c r="AP294" i="51" s="1"/>
  <c r="S294" i="51"/>
  <c r="AO294" i="51" s="1"/>
  <c r="L294" i="51"/>
  <c r="N294" i="51" s="1"/>
  <c r="J294" i="51"/>
  <c r="AX294" i="51" s="1"/>
  <c r="H294" i="51"/>
  <c r="I294" i="51" s="1"/>
  <c r="AV293" i="51"/>
  <c r="AN293" i="51"/>
  <c r="AH293" i="51"/>
  <c r="AG293" i="51"/>
  <c r="AF293" i="51"/>
  <c r="AE293" i="51"/>
  <c r="AD293" i="51"/>
  <c r="AC293" i="51"/>
  <c r="AB293" i="51"/>
  <c r="AA293" i="51"/>
  <c r="X293" i="51"/>
  <c r="AT293" i="51" s="1"/>
  <c r="W293" i="51"/>
  <c r="AS293" i="51" s="1"/>
  <c r="V293" i="51"/>
  <c r="AR293" i="51" s="1"/>
  <c r="U293" i="51"/>
  <c r="AQ293" i="51"/>
  <c r="T293" i="51"/>
  <c r="AP293" i="51" s="1"/>
  <c r="S293" i="51"/>
  <c r="AO293" i="51" s="1"/>
  <c r="L293" i="51"/>
  <c r="N293" i="51" s="1"/>
  <c r="J293" i="51"/>
  <c r="AX293" i="51" s="1"/>
  <c r="H293" i="51"/>
  <c r="I293" i="51" s="1"/>
  <c r="AV292" i="51"/>
  <c r="AN292" i="51"/>
  <c r="AH292" i="51"/>
  <c r="AG292" i="51"/>
  <c r="AF292" i="51"/>
  <c r="AE292" i="51"/>
  <c r="AD292" i="51"/>
  <c r="AC292" i="51"/>
  <c r="AB292" i="51"/>
  <c r="AA292" i="51"/>
  <c r="X292" i="51"/>
  <c r="AT292" i="51" s="1"/>
  <c r="W292" i="51"/>
  <c r="AS292" i="51" s="1"/>
  <c r="V292" i="51"/>
  <c r="AR292" i="51" s="1"/>
  <c r="U292" i="51"/>
  <c r="AQ292" i="51" s="1"/>
  <c r="T292" i="51"/>
  <c r="AP292" i="51" s="1"/>
  <c r="S292" i="51"/>
  <c r="AO292" i="51" s="1"/>
  <c r="L292" i="51"/>
  <c r="N292" i="51" s="1"/>
  <c r="J292" i="51"/>
  <c r="M292" i="51" s="1"/>
  <c r="H292" i="51"/>
  <c r="I292" i="51" s="1"/>
  <c r="AV291" i="51"/>
  <c r="AN291" i="51"/>
  <c r="AH291" i="51"/>
  <c r="AG291" i="51"/>
  <c r="AF291" i="51"/>
  <c r="AE291" i="51"/>
  <c r="AD291" i="51"/>
  <c r="AC291" i="51"/>
  <c r="AB291" i="51"/>
  <c r="AA291" i="51"/>
  <c r="X291" i="51"/>
  <c r="AT291" i="51" s="1"/>
  <c r="W291" i="51"/>
  <c r="AS291" i="51" s="1"/>
  <c r="V291" i="51"/>
  <c r="AR291" i="51" s="1"/>
  <c r="U291" i="51"/>
  <c r="AQ291" i="51" s="1"/>
  <c r="T291" i="51"/>
  <c r="AP291" i="51" s="1"/>
  <c r="S291" i="51"/>
  <c r="AO291" i="51" s="1"/>
  <c r="L291" i="51"/>
  <c r="N291" i="51" s="1"/>
  <c r="J291" i="51"/>
  <c r="M291" i="51" s="1"/>
  <c r="H291" i="51"/>
  <c r="I291" i="51" s="1"/>
  <c r="AX290" i="51"/>
  <c r="AV290" i="51"/>
  <c r="X290" i="51"/>
  <c r="AT290" i="51" s="1"/>
  <c r="W290" i="51"/>
  <c r="AS290" i="51" s="1"/>
  <c r="V290" i="51"/>
  <c r="AR290" i="51" s="1"/>
  <c r="U290" i="51"/>
  <c r="AQ290" i="51" s="1"/>
  <c r="T290" i="51"/>
  <c r="AP290" i="51" s="1"/>
  <c r="S290" i="51"/>
  <c r="AO290" i="51" s="1"/>
  <c r="L290" i="51"/>
  <c r="N290" i="51" s="1"/>
  <c r="J290" i="51"/>
  <c r="K290" i="51" s="1"/>
  <c r="H290" i="51"/>
  <c r="I290" i="51" s="1"/>
  <c r="AV289" i="51"/>
  <c r="AN289" i="51"/>
  <c r="AH289" i="51"/>
  <c r="AG289" i="51"/>
  <c r="AF289" i="51"/>
  <c r="AE289" i="51"/>
  <c r="AD289" i="51"/>
  <c r="AC289" i="51"/>
  <c r="AB289" i="51"/>
  <c r="AA289" i="51"/>
  <c r="X289" i="51"/>
  <c r="AT289" i="51" s="1"/>
  <c r="W289" i="51"/>
  <c r="AS289" i="51" s="1"/>
  <c r="V289" i="51"/>
  <c r="AR289" i="51" s="1"/>
  <c r="U289" i="51"/>
  <c r="AQ289" i="51" s="1"/>
  <c r="T289" i="51"/>
  <c r="AP289" i="51" s="1"/>
  <c r="S289" i="51"/>
  <c r="AO289" i="51" s="1"/>
  <c r="L289" i="51"/>
  <c r="N289" i="51" s="1"/>
  <c r="J289" i="51"/>
  <c r="H289" i="51"/>
  <c r="I289" i="51" s="1"/>
  <c r="AX288" i="51"/>
  <c r="AV288" i="51"/>
  <c r="AN288" i="51"/>
  <c r="X288" i="51"/>
  <c r="AT288" i="51" s="1"/>
  <c r="W288" i="51"/>
  <c r="AS288" i="51" s="1"/>
  <c r="V288" i="51"/>
  <c r="AR288" i="51" s="1"/>
  <c r="U288" i="51"/>
  <c r="AQ288" i="51" s="1"/>
  <c r="T288" i="51"/>
  <c r="AP288" i="51" s="1"/>
  <c r="S288" i="51"/>
  <c r="AO288" i="51" s="1"/>
  <c r="L288" i="51"/>
  <c r="N288" i="51" s="1"/>
  <c r="J288" i="51"/>
  <c r="M288" i="51" s="1"/>
  <c r="H288" i="51"/>
  <c r="I288" i="51" s="1"/>
  <c r="AN287" i="51"/>
  <c r="AH287" i="51"/>
  <c r="AG287" i="51"/>
  <c r="AF287" i="51"/>
  <c r="AE287" i="51"/>
  <c r="AD287" i="51"/>
  <c r="AC287" i="51"/>
  <c r="AB287" i="51"/>
  <c r="AA287" i="51"/>
  <c r="X287" i="51"/>
  <c r="AT287" i="51" s="1"/>
  <c r="W287" i="51"/>
  <c r="AS287" i="51" s="1"/>
  <c r="V287" i="51"/>
  <c r="AR287" i="51" s="1"/>
  <c r="U287" i="51"/>
  <c r="AQ287" i="51" s="1"/>
  <c r="T287" i="51"/>
  <c r="AP287" i="51" s="1"/>
  <c r="S287" i="51"/>
  <c r="AO287" i="51" s="1"/>
  <c r="L287" i="51"/>
  <c r="N287" i="51" s="1"/>
  <c r="J287" i="51"/>
  <c r="H287" i="51"/>
  <c r="I287" i="51" s="1"/>
  <c r="AV286" i="51"/>
  <c r="AN286" i="51"/>
  <c r="AH286" i="51"/>
  <c r="AG286" i="51"/>
  <c r="AF286" i="51"/>
  <c r="AE286" i="51"/>
  <c r="AD286" i="51"/>
  <c r="AC286" i="51"/>
  <c r="AB286" i="51"/>
  <c r="AA286" i="51"/>
  <c r="X286" i="51"/>
  <c r="AT286" i="51" s="1"/>
  <c r="W286" i="51"/>
  <c r="AS286" i="51" s="1"/>
  <c r="V286" i="51"/>
  <c r="AR286" i="51" s="1"/>
  <c r="U286" i="51"/>
  <c r="AQ286" i="51" s="1"/>
  <c r="T286" i="51"/>
  <c r="AP286" i="51" s="1"/>
  <c r="S286" i="51"/>
  <c r="AO286" i="51" s="1"/>
  <c r="L286" i="51"/>
  <c r="N286" i="51" s="1"/>
  <c r="J286" i="51"/>
  <c r="H286" i="51"/>
  <c r="I286" i="51" s="1"/>
  <c r="AV285" i="51"/>
  <c r="AN285" i="51"/>
  <c r="AH285" i="51"/>
  <c r="AG285" i="51"/>
  <c r="AF285" i="51"/>
  <c r="AE285" i="51"/>
  <c r="AD285" i="51"/>
  <c r="AC285" i="51"/>
  <c r="AB285" i="51"/>
  <c r="AA285" i="51"/>
  <c r="X285" i="51"/>
  <c r="AT285" i="51" s="1"/>
  <c r="W285" i="51"/>
  <c r="AS285" i="51" s="1"/>
  <c r="V285" i="51"/>
  <c r="AR285" i="51" s="1"/>
  <c r="U285" i="51"/>
  <c r="AQ285" i="51" s="1"/>
  <c r="T285" i="51"/>
  <c r="AP285" i="51" s="1"/>
  <c r="S285" i="51"/>
  <c r="AO285" i="51" s="1"/>
  <c r="L285" i="51"/>
  <c r="N285" i="51" s="1"/>
  <c r="J285" i="51"/>
  <c r="M285" i="51" s="1"/>
  <c r="H285" i="51"/>
  <c r="I285" i="51" s="1"/>
  <c r="AX284" i="51"/>
  <c r="AV284" i="51"/>
  <c r="AN284" i="51"/>
  <c r="X284" i="51"/>
  <c r="AT284" i="51" s="1"/>
  <c r="W284" i="51"/>
  <c r="AS284" i="51" s="1"/>
  <c r="V284" i="51"/>
  <c r="AR284" i="51" s="1"/>
  <c r="U284" i="51"/>
  <c r="AQ284" i="51" s="1"/>
  <c r="T284" i="51"/>
  <c r="AP284" i="51" s="1"/>
  <c r="S284" i="51"/>
  <c r="AO284" i="51" s="1"/>
  <c r="L284" i="51"/>
  <c r="N284" i="51" s="1"/>
  <c r="J284" i="51"/>
  <c r="H284" i="51"/>
  <c r="I284" i="51" s="1"/>
  <c r="AV283" i="51"/>
  <c r="AN283" i="51"/>
  <c r="AH283" i="51"/>
  <c r="AG283" i="51"/>
  <c r="AF283" i="51"/>
  <c r="AE283" i="51"/>
  <c r="AD283" i="51"/>
  <c r="AC283" i="51"/>
  <c r="AB283" i="51"/>
  <c r="AA283" i="51"/>
  <c r="X283" i="51"/>
  <c r="AT283" i="51" s="1"/>
  <c r="W283" i="51"/>
  <c r="AS283" i="51"/>
  <c r="V283" i="51"/>
  <c r="AR283" i="51" s="1"/>
  <c r="U283" i="51"/>
  <c r="AQ283" i="51" s="1"/>
  <c r="T283" i="51"/>
  <c r="AP283" i="51" s="1"/>
  <c r="S283" i="51"/>
  <c r="AO283" i="51" s="1"/>
  <c r="L283" i="51"/>
  <c r="N283" i="51" s="1"/>
  <c r="J283" i="51"/>
  <c r="AX283" i="51" s="1"/>
  <c r="H283" i="51"/>
  <c r="I283" i="51" s="1"/>
  <c r="AV282" i="51"/>
  <c r="AN282" i="51"/>
  <c r="AH282" i="51"/>
  <c r="AG282" i="51"/>
  <c r="AF282" i="51"/>
  <c r="AE282" i="51"/>
  <c r="AD282" i="51"/>
  <c r="AC282" i="51"/>
  <c r="AB282" i="51"/>
  <c r="AA282" i="51"/>
  <c r="X282" i="51"/>
  <c r="AT282" i="51" s="1"/>
  <c r="W282" i="51"/>
  <c r="AS282" i="51" s="1"/>
  <c r="V282" i="51"/>
  <c r="AR282" i="51" s="1"/>
  <c r="U282" i="51"/>
  <c r="AQ282" i="51" s="1"/>
  <c r="T282" i="51"/>
  <c r="AP282" i="51" s="1"/>
  <c r="S282" i="51"/>
  <c r="AO282" i="51" s="1"/>
  <c r="L282" i="51"/>
  <c r="N282" i="51" s="1"/>
  <c r="J282" i="51"/>
  <c r="H282" i="51"/>
  <c r="I282" i="51" s="1"/>
  <c r="AV281" i="51"/>
  <c r="AN281" i="51"/>
  <c r="AH281" i="51"/>
  <c r="AG281" i="51"/>
  <c r="AF281" i="51"/>
  <c r="AE281" i="51"/>
  <c r="AD281" i="51"/>
  <c r="AC281" i="51"/>
  <c r="AB281" i="51"/>
  <c r="AA281" i="51"/>
  <c r="X281" i="51"/>
  <c r="AT281" i="51" s="1"/>
  <c r="W281" i="51"/>
  <c r="AS281" i="51" s="1"/>
  <c r="V281" i="51"/>
  <c r="AR281" i="51" s="1"/>
  <c r="U281" i="51"/>
  <c r="AQ281" i="51" s="1"/>
  <c r="T281" i="51"/>
  <c r="AP281" i="51" s="1"/>
  <c r="S281" i="51"/>
  <c r="AO281" i="51" s="1"/>
  <c r="L281" i="51"/>
  <c r="N281" i="51" s="1"/>
  <c r="J281" i="51"/>
  <c r="AX281" i="51" s="1"/>
  <c r="H281" i="51"/>
  <c r="I281" i="51" s="1"/>
  <c r="AV280" i="51"/>
  <c r="AN280" i="51"/>
  <c r="AH280" i="51"/>
  <c r="AG280" i="51"/>
  <c r="AF280" i="51"/>
  <c r="AE280" i="51"/>
  <c r="AD280" i="51"/>
  <c r="AC280" i="51"/>
  <c r="AB280" i="51"/>
  <c r="AA280" i="51"/>
  <c r="X280" i="51"/>
  <c r="AT280" i="51" s="1"/>
  <c r="W280" i="51"/>
  <c r="AS280" i="51" s="1"/>
  <c r="V280" i="51"/>
  <c r="AR280" i="51" s="1"/>
  <c r="U280" i="51"/>
  <c r="AQ280" i="51" s="1"/>
  <c r="T280" i="51"/>
  <c r="AP280" i="51" s="1"/>
  <c r="S280" i="51"/>
  <c r="AO280" i="51" s="1"/>
  <c r="L280" i="51"/>
  <c r="N280" i="51" s="1"/>
  <c r="J280" i="51"/>
  <c r="M280" i="51" s="1"/>
  <c r="H280" i="51"/>
  <c r="I280" i="51" s="1"/>
  <c r="AV279" i="51"/>
  <c r="AN279" i="51"/>
  <c r="AH279" i="51"/>
  <c r="AG279" i="51"/>
  <c r="AF279" i="51"/>
  <c r="AE279" i="51"/>
  <c r="AD279" i="51"/>
  <c r="AC279" i="51"/>
  <c r="AB279" i="51"/>
  <c r="AA279" i="51"/>
  <c r="X279" i="51"/>
  <c r="AT279" i="51"/>
  <c r="W279" i="51"/>
  <c r="AS279" i="51" s="1"/>
  <c r="V279" i="51"/>
  <c r="AR279" i="51" s="1"/>
  <c r="U279" i="51"/>
  <c r="AQ279" i="51" s="1"/>
  <c r="T279" i="51"/>
  <c r="AP279" i="51" s="1"/>
  <c r="S279" i="51"/>
  <c r="AO279" i="51" s="1"/>
  <c r="L279" i="51"/>
  <c r="N279" i="51" s="1"/>
  <c r="J279" i="51"/>
  <c r="K279" i="51" s="1"/>
  <c r="H279" i="51"/>
  <c r="I279" i="51" s="1"/>
  <c r="AV278" i="51"/>
  <c r="AN278" i="51"/>
  <c r="AH278" i="51"/>
  <c r="AG278" i="51"/>
  <c r="AF278" i="51"/>
  <c r="AE278" i="51"/>
  <c r="AD278" i="51"/>
  <c r="AC278" i="51"/>
  <c r="AB278" i="51"/>
  <c r="AA278" i="51"/>
  <c r="X278" i="51"/>
  <c r="AT278" i="51" s="1"/>
  <c r="W278" i="51"/>
  <c r="AS278" i="51" s="1"/>
  <c r="V278" i="51"/>
  <c r="AR278" i="51" s="1"/>
  <c r="U278" i="51"/>
  <c r="AQ278" i="51"/>
  <c r="T278" i="51"/>
  <c r="AP278" i="51" s="1"/>
  <c r="S278" i="51"/>
  <c r="AO278" i="51" s="1"/>
  <c r="L278" i="51"/>
  <c r="N278" i="51" s="1"/>
  <c r="J278" i="51"/>
  <c r="M278" i="51" s="1"/>
  <c r="H278" i="51"/>
  <c r="I278" i="51" s="1"/>
  <c r="AV277" i="51"/>
  <c r="AN277" i="51"/>
  <c r="AH277" i="51"/>
  <c r="AG277" i="51"/>
  <c r="AF277" i="51"/>
  <c r="AE277" i="51"/>
  <c r="AD277" i="51"/>
  <c r="AC277" i="51"/>
  <c r="AB277" i="51"/>
  <c r="AA277" i="51"/>
  <c r="X277" i="51"/>
  <c r="AT277" i="51" s="1"/>
  <c r="W277" i="51"/>
  <c r="AS277" i="51" s="1"/>
  <c r="V277" i="51"/>
  <c r="AR277" i="51" s="1"/>
  <c r="U277" i="51"/>
  <c r="AQ277" i="51" s="1"/>
  <c r="T277" i="51"/>
  <c r="AP277" i="51" s="1"/>
  <c r="S277" i="51"/>
  <c r="AO277" i="51" s="1"/>
  <c r="L277" i="51"/>
  <c r="N277" i="51" s="1"/>
  <c r="J277" i="51"/>
  <c r="H277" i="51"/>
  <c r="I277" i="51" s="1"/>
  <c r="AV276" i="51"/>
  <c r="AN276" i="51"/>
  <c r="AH276" i="51"/>
  <c r="AG276" i="51"/>
  <c r="AF276" i="51"/>
  <c r="AE276" i="51"/>
  <c r="AD276" i="51"/>
  <c r="AC276" i="51"/>
  <c r="AB276" i="51"/>
  <c r="AA276" i="51"/>
  <c r="X276" i="51"/>
  <c r="AT276" i="51" s="1"/>
  <c r="W276" i="51"/>
  <c r="AS276" i="51" s="1"/>
  <c r="V276" i="51"/>
  <c r="AR276" i="51" s="1"/>
  <c r="U276" i="51"/>
  <c r="AQ276" i="51" s="1"/>
  <c r="T276" i="51"/>
  <c r="AP276" i="51" s="1"/>
  <c r="S276" i="51"/>
  <c r="AO276" i="51" s="1"/>
  <c r="L276" i="51"/>
  <c r="N276" i="51" s="1"/>
  <c r="J276" i="51"/>
  <c r="H276" i="51"/>
  <c r="I276" i="51" s="1"/>
  <c r="AX275" i="51"/>
  <c r="AV275" i="51"/>
  <c r="AN275" i="51"/>
  <c r="AH275" i="51"/>
  <c r="AG275" i="51"/>
  <c r="AF275" i="51"/>
  <c r="AE275" i="51"/>
  <c r="AD275" i="51"/>
  <c r="AC275" i="51"/>
  <c r="AB275" i="51"/>
  <c r="AA275" i="51"/>
  <c r="X275" i="51"/>
  <c r="AT275" i="51" s="1"/>
  <c r="W275" i="51"/>
  <c r="AS275" i="51" s="1"/>
  <c r="V275" i="51"/>
  <c r="AR275" i="51" s="1"/>
  <c r="U275" i="51"/>
  <c r="AQ275" i="51" s="1"/>
  <c r="T275" i="51"/>
  <c r="AP275" i="51" s="1"/>
  <c r="S275" i="51"/>
  <c r="AO275" i="51" s="1"/>
  <c r="L275" i="51"/>
  <c r="N275" i="51" s="1"/>
  <c r="J275" i="51"/>
  <c r="H275" i="51"/>
  <c r="I275" i="51" s="1"/>
  <c r="AV274" i="51"/>
  <c r="AN274" i="51"/>
  <c r="AH274" i="51"/>
  <c r="AG274" i="51"/>
  <c r="AF274" i="51"/>
  <c r="AE274" i="51"/>
  <c r="AD274" i="51"/>
  <c r="AC274" i="51"/>
  <c r="AB274" i="51"/>
  <c r="AA274" i="51"/>
  <c r="X274" i="51"/>
  <c r="AT274" i="51" s="1"/>
  <c r="W274" i="51"/>
  <c r="AS274" i="51" s="1"/>
  <c r="V274" i="51"/>
  <c r="AR274" i="51" s="1"/>
  <c r="U274" i="51"/>
  <c r="AQ274" i="51" s="1"/>
  <c r="T274" i="51"/>
  <c r="AP274" i="51" s="1"/>
  <c r="S274" i="51"/>
  <c r="AO274" i="51" s="1"/>
  <c r="L274" i="51"/>
  <c r="N274" i="51" s="1"/>
  <c r="J274" i="51"/>
  <c r="M274" i="51" s="1"/>
  <c r="H274" i="51"/>
  <c r="I274" i="51" s="1"/>
  <c r="AV273" i="51"/>
  <c r="AN273" i="51"/>
  <c r="X273" i="51"/>
  <c r="AT273" i="51" s="1"/>
  <c r="W273" i="51"/>
  <c r="AS273" i="51" s="1"/>
  <c r="V273" i="51"/>
  <c r="AR273" i="51" s="1"/>
  <c r="U273" i="51"/>
  <c r="AQ273" i="51" s="1"/>
  <c r="T273" i="51"/>
  <c r="AP273" i="51" s="1"/>
  <c r="S273" i="51"/>
  <c r="AO273" i="51" s="1"/>
  <c r="L273" i="51"/>
  <c r="N273" i="51" s="1"/>
  <c r="J273" i="51"/>
  <c r="M273" i="51" s="1"/>
  <c r="H273" i="51"/>
  <c r="I273" i="51" s="1"/>
  <c r="AV272" i="51"/>
  <c r="AN272" i="51"/>
  <c r="X272" i="51"/>
  <c r="AT272" i="51" s="1"/>
  <c r="W272" i="51"/>
  <c r="AS272" i="51" s="1"/>
  <c r="V272" i="51"/>
  <c r="AR272" i="51" s="1"/>
  <c r="U272" i="51"/>
  <c r="AQ272" i="51" s="1"/>
  <c r="T272" i="51"/>
  <c r="AP272" i="51" s="1"/>
  <c r="S272" i="51"/>
  <c r="AO272" i="51" s="1"/>
  <c r="L272" i="51"/>
  <c r="N272" i="51" s="1"/>
  <c r="J272" i="51"/>
  <c r="K272" i="51" s="1"/>
  <c r="H272" i="51"/>
  <c r="I272" i="51" s="1"/>
  <c r="AV271" i="51"/>
  <c r="AN271" i="51"/>
  <c r="AH271" i="51"/>
  <c r="AG271" i="51"/>
  <c r="AF271" i="51"/>
  <c r="AE271" i="51"/>
  <c r="AD271" i="51"/>
  <c r="AC271" i="51"/>
  <c r="AB271" i="51"/>
  <c r="AA271" i="51"/>
  <c r="X271" i="51"/>
  <c r="AT271" i="51" s="1"/>
  <c r="W271" i="51"/>
  <c r="AS271" i="51" s="1"/>
  <c r="V271" i="51"/>
  <c r="AR271" i="51" s="1"/>
  <c r="U271" i="51"/>
  <c r="AQ271" i="51" s="1"/>
  <c r="T271" i="51"/>
  <c r="AP271" i="51" s="1"/>
  <c r="S271" i="51"/>
  <c r="AO271" i="51" s="1"/>
  <c r="L271" i="51"/>
  <c r="N271" i="51" s="1"/>
  <c r="J271" i="51"/>
  <c r="K271" i="51" s="1"/>
  <c r="H271" i="51"/>
  <c r="I271" i="51" s="1"/>
  <c r="AV270" i="51"/>
  <c r="AN270" i="51"/>
  <c r="AH270" i="51"/>
  <c r="AG270" i="51"/>
  <c r="AF270" i="51"/>
  <c r="AE270" i="51"/>
  <c r="AD270" i="51"/>
  <c r="AC270" i="51"/>
  <c r="AB270" i="51"/>
  <c r="AA270" i="51"/>
  <c r="X270" i="51"/>
  <c r="AT270" i="51" s="1"/>
  <c r="W270" i="51"/>
  <c r="AS270" i="51" s="1"/>
  <c r="V270" i="51"/>
  <c r="AR270" i="51" s="1"/>
  <c r="U270" i="51"/>
  <c r="AQ270" i="51" s="1"/>
  <c r="T270" i="51"/>
  <c r="AP270" i="51" s="1"/>
  <c r="S270" i="51"/>
  <c r="AO270" i="51" s="1"/>
  <c r="L270" i="51"/>
  <c r="N270" i="51" s="1"/>
  <c r="J270" i="51"/>
  <c r="AX270" i="51" s="1"/>
  <c r="H270" i="51"/>
  <c r="I270" i="51" s="1"/>
  <c r="AV269" i="51"/>
  <c r="AN269" i="51"/>
  <c r="X269" i="51"/>
  <c r="AT269" i="51" s="1"/>
  <c r="W269" i="51"/>
  <c r="AS269" i="51" s="1"/>
  <c r="V269" i="51"/>
  <c r="AR269" i="51" s="1"/>
  <c r="U269" i="51"/>
  <c r="AQ269" i="51" s="1"/>
  <c r="T269" i="51"/>
  <c r="AP269" i="51" s="1"/>
  <c r="S269" i="51"/>
  <c r="AO269" i="51" s="1"/>
  <c r="L269" i="51"/>
  <c r="N269" i="51" s="1"/>
  <c r="J269" i="51"/>
  <c r="H269" i="51"/>
  <c r="I269" i="51" s="1"/>
  <c r="AV268" i="51"/>
  <c r="AN268" i="51"/>
  <c r="X268" i="51"/>
  <c r="AT268" i="51" s="1"/>
  <c r="W268" i="51"/>
  <c r="AS268" i="51" s="1"/>
  <c r="V268" i="51"/>
  <c r="AR268" i="51" s="1"/>
  <c r="U268" i="51"/>
  <c r="AQ268" i="51" s="1"/>
  <c r="T268" i="51"/>
  <c r="AP268" i="51" s="1"/>
  <c r="S268" i="51"/>
  <c r="AO268" i="51" s="1"/>
  <c r="L268" i="51"/>
  <c r="N268" i="51" s="1"/>
  <c r="J268" i="51"/>
  <c r="H268" i="51"/>
  <c r="I268" i="51" s="1"/>
  <c r="AV267" i="51"/>
  <c r="AN267" i="51"/>
  <c r="X267" i="51"/>
  <c r="AT267" i="51" s="1"/>
  <c r="W267" i="51"/>
  <c r="AS267" i="51" s="1"/>
  <c r="V267" i="51"/>
  <c r="AR267" i="51" s="1"/>
  <c r="U267" i="51"/>
  <c r="AQ267" i="51" s="1"/>
  <c r="T267" i="51"/>
  <c r="AP267" i="51" s="1"/>
  <c r="S267" i="51"/>
  <c r="AO267" i="51" s="1"/>
  <c r="L267" i="51"/>
  <c r="N267" i="51" s="1"/>
  <c r="J267" i="51"/>
  <c r="M267" i="51" s="1"/>
  <c r="H267" i="51"/>
  <c r="I267" i="51" s="1"/>
  <c r="AV266" i="51"/>
  <c r="AN266" i="51"/>
  <c r="X266" i="51"/>
  <c r="AT266" i="51" s="1"/>
  <c r="W266" i="51"/>
  <c r="AS266" i="51" s="1"/>
  <c r="V266" i="51"/>
  <c r="AR266" i="51" s="1"/>
  <c r="U266" i="51"/>
  <c r="AQ266" i="51" s="1"/>
  <c r="T266" i="51"/>
  <c r="AP266" i="51" s="1"/>
  <c r="S266" i="51"/>
  <c r="AO266" i="51" s="1"/>
  <c r="L266" i="51"/>
  <c r="N266" i="51" s="1"/>
  <c r="J266" i="51"/>
  <c r="M266" i="51" s="1"/>
  <c r="H266" i="51"/>
  <c r="I266" i="51" s="1"/>
  <c r="AV265" i="51"/>
  <c r="AN265" i="51"/>
  <c r="X265" i="51"/>
  <c r="AT265" i="51" s="1"/>
  <c r="W265" i="51"/>
  <c r="AS265" i="51" s="1"/>
  <c r="V265" i="51"/>
  <c r="AR265" i="51" s="1"/>
  <c r="U265" i="51"/>
  <c r="AQ265" i="51" s="1"/>
  <c r="T265" i="51"/>
  <c r="AP265" i="51" s="1"/>
  <c r="S265" i="51"/>
  <c r="AO265" i="51" s="1"/>
  <c r="L265" i="51"/>
  <c r="N265" i="51" s="1"/>
  <c r="J265" i="51"/>
  <c r="H265" i="51"/>
  <c r="I265" i="51" s="1"/>
  <c r="AV264" i="51"/>
  <c r="AN264" i="51"/>
  <c r="AH264" i="51"/>
  <c r="AG264" i="51"/>
  <c r="AF264" i="51"/>
  <c r="AE264" i="51"/>
  <c r="AD264" i="51"/>
  <c r="AC264" i="51"/>
  <c r="AB264" i="51"/>
  <c r="AA264" i="51"/>
  <c r="X264" i="51"/>
  <c r="AT264" i="51" s="1"/>
  <c r="W264" i="51"/>
  <c r="AS264" i="51" s="1"/>
  <c r="V264" i="51"/>
  <c r="AR264" i="51" s="1"/>
  <c r="U264" i="51"/>
  <c r="AQ264" i="51" s="1"/>
  <c r="T264" i="51"/>
  <c r="AP264" i="51" s="1"/>
  <c r="S264" i="51"/>
  <c r="AO264" i="51" s="1"/>
  <c r="L264" i="51"/>
  <c r="N264" i="51" s="1"/>
  <c r="J264" i="51"/>
  <c r="H264" i="51"/>
  <c r="I264" i="51" s="1"/>
  <c r="AX263" i="51"/>
  <c r="AV263" i="51"/>
  <c r="AN263" i="51"/>
  <c r="AH263" i="51"/>
  <c r="AG263" i="51"/>
  <c r="AF263" i="51"/>
  <c r="AE263" i="51"/>
  <c r="AD263" i="51"/>
  <c r="AC263" i="51"/>
  <c r="AB263" i="51"/>
  <c r="AA263" i="51"/>
  <c r="X263" i="51"/>
  <c r="AT263" i="51" s="1"/>
  <c r="W263" i="51"/>
  <c r="AS263" i="51" s="1"/>
  <c r="V263" i="51"/>
  <c r="AR263" i="51" s="1"/>
  <c r="U263" i="51"/>
  <c r="AQ263" i="51" s="1"/>
  <c r="T263" i="51"/>
  <c r="AP263" i="51" s="1"/>
  <c r="S263" i="51"/>
  <c r="AO263" i="51" s="1"/>
  <c r="L263" i="51"/>
  <c r="N263" i="51" s="1"/>
  <c r="J263" i="51"/>
  <c r="M263" i="51" s="1"/>
  <c r="H263" i="51"/>
  <c r="I263" i="51" s="1"/>
  <c r="AV262" i="51"/>
  <c r="AN262" i="51"/>
  <c r="X262" i="51"/>
  <c r="AT262" i="51" s="1"/>
  <c r="W262" i="51"/>
  <c r="AS262" i="51" s="1"/>
  <c r="V262" i="51"/>
  <c r="AR262" i="51" s="1"/>
  <c r="U262" i="51"/>
  <c r="AQ262" i="51" s="1"/>
  <c r="T262" i="51"/>
  <c r="AP262" i="51" s="1"/>
  <c r="S262" i="51"/>
  <c r="AO262" i="51" s="1"/>
  <c r="L262" i="51"/>
  <c r="N262" i="51" s="1"/>
  <c r="J262" i="51"/>
  <c r="H262" i="51"/>
  <c r="I262" i="51" s="1"/>
  <c r="AV261" i="51"/>
  <c r="AN261" i="51"/>
  <c r="X261" i="51"/>
  <c r="AT261" i="51" s="1"/>
  <c r="W261" i="51"/>
  <c r="AS261" i="51" s="1"/>
  <c r="V261" i="51"/>
  <c r="AR261" i="51" s="1"/>
  <c r="U261" i="51"/>
  <c r="AQ261" i="51" s="1"/>
  <c r="T261" i="51"/>
  <c r="AP261" i="51" s="1"/>
  <c r="S261" i="51"/>
  <c r="AO261" i="51" s="1"/>
  <c r="L261" i="51"/>
  <c r="N261" i="51" s="1"/>
  <c r="J261" i="51"/>
  <c r="K261" i="51" s="1"/>
  <c r="H261" i="51"/>
  <c r="I261" i="51" s="1"/>
  <c r="AV260" i="51"/>
  <c r="AN260" i="51"/>
  <c r="AH260" i="51"/>
  <c r="AG260" i="51"/>
  <c r="AF260" i="51"/>
  <c r="AE260" i="51"/>
  <c r="AD260" i="51"/>
  <c r="AC260" i="51"/>
  <c r="AB260" i="51"/>
  <c r="AA260" i="51"/>
  <c r="X260" i="51"/>
  <c r="AT260" i="51" s="1"/>
  <c r="W260" i="51"/>
  <c r="AS260" i="51" s="1"/>
  <c r="V260" i="51"/>
  <c r="AR260" i="51" s="1"/>
  <c r="U260" i="51"/>
  <c r="AQ260" i="51" s="1"/>
  <c r="T260" i="51"/>
  <c r="AP260" i="51" s="1"/>
  <c r="S260" i="51"/>
  <c r="AO260" i="51" s="1"/>
  <c r="L260" i="51"/>
  <c r="N260" i="51" s="1"/>
  <c r="J260" i="51"/>
  <c r="M260" i="51" s="1"/>
  <c r="H260" i="51"/>
  <c r="I260" i="51" s="1"/>
  <c r="AV259" i="51"/>
  <c r="AN259" i="51"/>
  <c r="AH259" i="51"/>
  <c r="AG259" i="51"/>
  <c r="AF259" i="51"/>
  <c r="AE259" i="51"/>
  <c r="AD259" i="51"/>
  <c r="AC259" i="51"/>
  <c r="AB259" i="51"/>
  <c r="AA259" i="51"/>
  <c r="X259" i="51"/>
  <c r="AT259" i="51" s="1"/>
  <c r="W259" i="51"/>
  <c r="AS259" i="51" s="1"/>
  <c r="V259" i="51"/>
  <c r="AR259" i="51" s="1"/>
  <c r="U259" i="51"/>
  <c r="AQ259" i="51" s="1"/>
  <c r="T259" i="51"/>
  <c r="AP259" i="51" s="1"/>
  <c r="S259" i="51"/>
  <c r="AO259" i="51" s="1"/>
  <c r="L259" i="51"/>
  <c r="N259" i="51" s="1"/>
  <c r="J259" i="51"/>
  <c r="AX259" i="51" s="1"/>
  <c r="H259" i="51"/>
  <c r="I259" i="51" s="1"/>
  <c r="AV258" i="51"/>
  <c r="AN258" i="51"/>
  <c r="AH258" i="51"/>
  <c r="AG258" i="51"/>
  <c r="AF258" i="51"/>
  <c r="AE258" i="51"/>
  <c r="AD258" i="51"/>
  <c r="AC258" i="51"/>
  <c r="AB258" i="51"/>
  <c r="AA258" i="51"/>
  <c r="X258" i="51"/>
  <c r="AT258" i="51" s="1"/>
  <c r="W258" i="51"/>
  <c r="AS258" i="51" s="1"/>
  <c r="V258" i="51"/>
  <c r="AR258" i="51" s="1"/>
  <c r="U258" i="51"/>
  <c r="AQ258" i="51" s="1"/>
  <c r="T258" i="51"/>
  <c r="AP258" i="51" s="1"/>
  <c r="S258" i="51"/>
  <c r="AO258" i="51" s="1"/>
  <c r="L258" i="51"/>
  <c r="N258" i="51" s="1"/>
  <c r="J258" i="51"/>
  <c r="M258" i="51" s="1"/>
  <c r="H258" i="51"/>
  <c r="I258" i="51" s="1"/>
  <c r="AV257" i="51"/>
  <c r="AN257" i="51"/>
  <c r="AH257" i="51"/>
  <c r="AG257" i="51"/>
  <c r="AF257" i="51"/>
  <c r="AE257" i="51"/>
  <c r="AD257" i="51"/>
  <c r="AC257" i="51"/>
  <c r="AB257" i="51"/>
  <c r="AA257" i="51"/>
  <c r="X257" i="51"/>
  <c r="AT257" i="51" s="1"/>
  <c r="W257" i="51"/>
  <c r="AS257" i="51" s="1"/>
  <c r="V257" i="51"/>
  <c r="AR257" i="51" s="1"/>
  <c r="U257" i="51"/>
  <c r="AQ257" i="51" s="1"/>
  <c r="T257" i="51"/>
  <c r="AP257" i="51" s="1"/>
  <c r="S257" i="51"/>
  <c r="AO257" i="51" s="1"/>
  <c r="L257" i="51"/>
  <c r="N257" i="51" s="1"/>
  <c r="J257" i="51"/>
  <c r="K257" i="51" s="1"/>
  <c r="H257" i="51"/>
  <c r="I257" i="51" s="1"/>
  <c r="AX256" i="51"/>
  <c r="AV256" i="51"/>
  <c r="AN256" i="51"/>
  <c r="AH256" i="51"/>
  <c r="AG256" i="51"/>
  <c r="AF256" i="51"/>
  <c r="AE256" i="51"/>
  <c r="AD256" i="51"/>
  <c r="AC256" i="51"/>
  <c r="AB256" i="51"/>
  <c r="AA256" i="51"/>
  <c r="X256" i="51"/>
  <c r="AT256" i="51" s="1"/>
  <c r="W256" i="51"/>
  <c r="AS256" i="51" s="1"/>
  <c r="V256" i="51"/>
  <c r="AR256" i="51" s="1"/>
  <c r="U256" i="51"/>
  <c r="AQ256" i="51" s="1"/>
  <c r="T256" i="51"/>
  <c r="AP256" i="51" s="1"/>
  <c r="S256" i="51"/>
  <c r="AO256" i="51" s="1"/>
  <c r="L256" i="51"/>
  <c r="N256" i="51" s="1"/>
  <c r="J256" i="51"/>
  <c r="H256" i="51"/>
  <c r="I256" i="51" s="1"/>
  <c r="AV255" i="51"/>
  <c r="AN255" i="51"/>
  <c r="AH255" i="51"/>
  <c r="AG255" i="51"/>
  <c r="AF255" i="51"/>
  <c r="AE255" i="51"/>
  <c r="AD255" i="51"/>
  <c r="AC255" i="51"/>
  <c r="AB255" i="51"/>
  <c r="AA255" i="51"/>
  <c r="X255" i="51"/>
  <c r="AT255" i="51" s="1"/>
  <c r="W255" i="51"/>
  <c r="AS255" i="51" s="1"/>
  <c r="V255" i="51"/>
  <c r="AR255" i="51" s="1"/>
  <c r="U255" i="51"/>
  <c r="AQ255" i="51" s="1"/>
  <c r="T255" i="51"/>
  <c r="AP255" i="51" s="1"/>
  <c r="S255" i="51"/>
  <c r="AO255" i="51" s="1"/>
  <c r="L255" i="51"/>
  <c r="N255" i="51" s="1"/>
  <c r="J255" i="51"/>
  <c r="M255" i="51" s="1"/>
  <c r="H255" i="51"/>
  <c r="I255" i="51" s="1"/>
  <c r="AX254" i="51"/>
  <c r="AV254" i="51"/>
  <c r="AN254" i="51"/>
  <c r="AH254" i="51"/>
  <c r="AG254" i="51"/>
  <c r="AF254" i="51"/>
  <c r="AE254" i="51"/>
  <c r="AD254" i="51"/>
  <c r="AC254" i="51"/>
  <c r="AB254" i="51"/>
  <c r="AA254" i="51"/>
  <c r="X254" i="51"/>
  <c r="AT254" i="51" s="1"/>
  <c r="W254" i="51"/>
  <c r="AS254" i="51" s="1"/>
  <c r="V254" i="51"/>
  <c r="AR254" i="51" s="1"/>
  <c r="U254" i="51"/>
  <c r="AQ254" i="51" s="1"/>
  <c r="T254" i="51"/>
  <c r="AP254" i="51" s="1"/>
  <c r="S254" i="51"/>
  <c r="AO254" i="51" s="1"/>
  <c r="L254" i="51"/>
  <c r="N254" i="51" s="1"/>
  <c r="J254" i="51"/>
  <c r="K254" i="51" s="1"/>
  <c r="H254" i="51"/>
  <c r="I254" i="51" s="1"/>
  <c r="AV253" i="51"/>
  <c r="AN253" i="51"/>
  <c r="AH253" i="51"/>
  <c r="AG253" i="51"/>
  <c r="AF253" i="51"/>
  <c r="AE253" i="51"/>
  <c r="AD253" i="51"/>
  <c r="AC253" i="51"/>
  <c r="AB253" i="51"/>
  <c r="AA253" i="51"/>
  <c r="X253" i="51"/>
  <c r="AT253" i="51" s="1"/>
  <c r="W253" i="51"/>
  <c r="AS253" i="51" s="1"/>
  <c r="V253" i="51"/>
  <c r="AR253" i="51" s="1"/>
  <c r="U253" i="51"/>
  <c r="AQ253" i="51" s="1"/>
  <c r="T253" i="51"/>
  <c r="AP253" i="51" s="1"/>
  <c r="S253" i="51"/>
  <c r="AO253" i="51" s="1"/>
  <c r="L253" i="51"/>
  <c r="N253" i="51" s="1"/>
  <c r="J253" i="51"/>
  <c r="H253" i="51"/>
  <c r="I253" i="51" s="1"/>
  <c r="AV252" i="51"/>
  <c r="AN252" i="51"/>
  <c r="AH252" i="51"/>
  <c r="AG252" i="51"/>
  <c r="AF252" i="51"/>
  <c r="AE252" i="51"/>
  <c r="AD252" i="51"/>
  <c r="AC252" i="51"/>
  <c r="AB252" i="51"/>
  <c r="AA252" i="51"/>
  <c r="X252" i="51"/>
  <c r="AT252" i="51" s="1"/>
  <c r="W252" i="51"/>
  <c r="AS252" i="51" s="1"/>
  <c r="V252" i="51"/>
  <c r="AR252" i="51" s="1"/>
  <c r="U252" i="51"/>
  <c r="AQ252" i="51" s="1"/>
  <c r="T252" i="51"/>
  <c r="AP252" i="51" s="1"/>
  <c r="S252" i="51"/>
  <c r="AO252" i="51" s="1"/>
  <c r="L252" i="51"/>
  <c r="N252" i="51" s="1"/>
  <c r="J252" i="51"/>
  <c r="M252" i="51" s="1"/>
  <c r="H252" i="51"/>
  <c r="I252" i="51" s="1"/>
  <c r="AX251" i="51"/>
  <c r="AV251" i="51"/>
  <c r="AN251" i="51"/>
  <c r="AH251" i="51"/>
  <c r="AG251" i="51"/>
  <c r="AF251" i="51"/>
  <c r="AE251" i="51"/>
  <c r="AD251" i="51"/>
  <c r="AC251" i="51"/>
  <c r="AB251" i="51"/>
  <c r="AA251" i="51"/>
  <c r="X251" i="51"/>
  <c r="AT251" i="51" s="1"/>
  <c r="W251" i="51"/>
  <c r="AS251" i="51" s="1"/>
  <c r="V251" i="51"/>
  <c r="AR251" i="51" s="1"/>
  <c r="U251" i="51"/>
  <c r="AQ251" i="51" s="1"/>
  <c r="T251" i="51"/>
  <c r="AP251" i="51" s="1"/>
  <c r="S251" i="51"/>
  <c r="AO251" i="51" s="1"/>
  <c r="L251" i="51"/>
  <c r="N251" i="51" s="1"/>
  <c r="J251" i="51"/>
  <c r="H251" i="51"/>
  <c r="I251" i="51" s="1"/>
  <c r="AV250" i="51"/>
  <c r="AN250" i="51"/>
  <c r="AH250" i="51"/>
  <c r="AG250" i="51"/>
  <c r="AF250" i="51"/>
  <c r="AE250" i="51"/>
  <c r="AD250" i="51"/>
  <c r="AC250" i="51"/>
  <c r="AB250" i="51"/>
  <c r="AA250" i="51"/>
  <c r="X250" i="51"/>
  <c r="AT250" i="51" s="1"/>
  <c r="W250" i="51"/>
  <c r="AS250" i="51" s="1"/>
  <c r="V250" i="51"/>
  <c r="AR250" i="51" s="1"/>
  <c r="U250" i="51"/>
  <c r="AQ250" i="51" s="1"/>
  <c r="T250" i="51"/>
  <c r="AP250" i="51" s="1"/>
  <c r="S250" i="51"/>
  <c r="AO250" i="51" s="1"/>
  <c r="L250" i="51"/>
  <c r="N250" i="51" s="1"/>
  <c r="J250" i="51"/>
  <c r="AX250" i="51" s="1"/>
  <c r="H250" i="51"/>
  <c r="I250" i="51" s="1"/>
  <c r="AV249" i="51"/>
  <c r="AN249" i="51"/>
  <c r="AH249" i="51"/>
  <c r="AG249" i="51"/>
  <c r="AF249" i="51"/>
  <c r="AE249" i="51"/>
  <c r="AD249" i="51"/>
  <c r="AC249" i="51"/>
  <c r="AB249" i="51"/>
  <c r="AA249" i="51"/>
  <c r="X249" i="51"/>
  <c r="AT249" i="51" s="1"/>
  <c r="W249" i="51"/>
  <c r="AS249" i="51" s="1"/>
  <c r="V249" i="51"/>
  <c r="AR249" i="51" s="1"/>
  <c r="U249" i="51"/>
  <c r="AQ249" i="51" s="1"/>
  <c r="T249" i="51"/>
  <c r="AP249" i="51" s="1"/>
  <c r="S249" i="51"/>
  <c r="AO249" i="51" s="1"/>
  <c r="L249" i="51"/>
  <c r="N249" i="51" s="1"/>
  <c r="J249" i="51"/>
  <c r="M249" i="51" s="1"/>
  <c r="H249" i="51"/>
  <c r="I249" i="51" s="1"/>
  <c r="AV248" i="51"/>
  <c r="AN248" i="51"/>
  <c r="AH248" i="51"/>
  <c r="AG248" i="51"/>
  <c r="AF248" i="51"/>
  <c r="AE248" i="51"/>
  <c r="AD248" i="51"/>
  <c r="AC248" i="51"/>
  <c r="AB248" i="51"/>
  <c r="AA248" i="51"/>
  <c r="X248" i="51"/>
  <c r="AT248" i="51" s="1"/>
  <c r="W248" i="51"/>
  <c r="AS248" i="51" s="1"/>
  <c r="V248" i="51"/>
  <c r="AR248" i="51" s="1"/>
  <c r="U248" i="51"/>
  <c r="AQ248" i="51" s="1"/>
  <c r="T248" i="51"/>
  <c r="AP248" i="51" s="1"/>
  <c r="S248" i="51"/>
  <c r="AO248" i="51" s="1"/>
  <c r="L248" i="51"/>
  <c r="N248" i="51" s="1"/>
  <c r="J248" i="51"/>
  <c r="H248" i="51"/>
  <c r="I248" i="51" s="1"/>
  <c r="AV247" i="51"/>
  <c r="AN247" i="51"/>
  <c r="X247" i="51"/>
  <c r="AT247" i="51" s="1"/>
  <c r="W247" i="51"/>
  <c r="AS247" i="51" s="1"/>
  <c r="V247" i="51"/>
  <c r="AR247" i="51" s="1"/>
  <c r="U247" i="51"/>
  <c r="AQ247" i="51" s="1"/>
  <c r="T247" i="51"/>
  <c r="AP247" i="51" s="1"/>
  <c r="S247" i="51"/>
  <c r="AO247" i="51" s="1"/>
  <c r="L247" i="51"/>
  <c r="N247" i="51" s="1"/>
  <c r="J247" i="51"/>
  <c r="K247" i="51" s="1"/>
  <c r="H247" i="51"/>
  <c r="I247" i="51" s="1"/>
  <c r="AV246" i="51"/>
  <c r="AN246" i="51"/>
  <c r="X246" i="51"/>
  <c r="AT246" i="51" s="1"/>
  <c r="W246" i="51"/>
  <c r="AS246" i="51" s="1"/>
  <c r="V246" i="51"/>
  <c r="AR246" i="51" s="1"/>
  <c r="U246" i="51"/>
  <c r="AQ246" i="51" s="1"/>
  <c r="T246" i="51"/>
  <c r="AP246" i="51" s="1"/>
  <c r="S246" i="51"/>
  <c r="AO246" i="51" s="1"/>
  <c r="L246" i="51"/>
  <c r="N246" i="51" s="1"/>
  <c r="J246" i="51"/>
  <c r="M246" i="51" s="1"/>
  <c r="H246" i="51"/>
  <c r="I246" i="51" s="1"/>
  <c r="AX245" i="51"/>
  <c r="AV245" i="51"/>
  <c r="AN245" i="51"/>
  <c r="X245" i="51"/>
  <c r="AT245" i="51" s="1"/>
  <c r="W245" i="51"/>
  <c r="AS245" i="51" s="1"/>
  <c r="V245" i="51"/>
  <c r="AR245" i="51" s="1"/>
  <c r="U245" i="51"/>
  <c r="AQ245" i="51" s="1"/>
  <c r="T245" i="51"/>
  <c r="AP245" i="51" s="1"/>
  <c r="S245" i="51"/>
  <c r="AO245" i="51" s="1"/>
  <c r="L245" i="51"/>
  <c r="N245" i="51" s="1"/>
  <c r="J245" i="51"/>
  <c r="M245" i="51" s="1"/>
  <c r="H245" i="51"/>
  <c r="I245" i="51" s="1"/>
  <c r="AX244" i="51"/>
  <c r="AV244" i="51"/>
  <c r="AN244" i="51"/>
  <c r="X244" i="51"/>
  <c r="AT244" i="51" s="1"/>
  <c r="W244" i="51"/>
  <c r="AS244" i="51" s="1"/>
  <c r="V244" i="51"/>
  <c r="AR244" i="51" s="1"/>
  <c r="U244" i="51"/>
  <c r="AQ244" i="51" s="1"/>
  <c r="T244" i="51"/>
  <c r="AP244" i="51" s="1"/>
  <c r="S244" i="51"/>
  <c r="AO244" i="51" s="1"/>
  <c r="L244" i="51"/>
  <c r="N244" i="51"/>
  <c r="J244" i="51"/>
  <c r="M244" i="51" s="1"/>
  <c r="H244" i="51"/>
  <c r="I244" i="51" s="1"/>
  <c r="AX243" i="51"/>
  <c r="AV243" i="51"/>
  <c r="AN243" i="51"/>
  <c r="X243" i="51"/>
  <c r="AT243" i="51" s="1"/>
  <c r="W243" i="51"/>
  <c r="AS243" i="51" s="1"/>
  <c r="V243" i="51"/>
  <c r="AR243" i="51" s="1"/>
  <c r="U243" i="51"/>
  <c r="AQ243" i="51" s="1"/>
  <c r="T243" i="51"/>
  <c r="AP243" i="51" s="1"/>
  <c r="S243" i="51"/>
  <c r="AO243" i="51" s="1"/>
  <c r="L243" i="51"/>
  <c r="N243" i="51" s="1"/>
  <c r="J243" i="51"/>
  <c r="H243" i="51"/>
  <c r="I243" i="51" s="1"/>
  <c r="AV242" i="51"/>
  <c r="AN242" i="51"/>
  <c r="X242" i="51"/>
  <c r="AT242" i="51" s="1"/>
  <c r="W242" i="51"/>
  <c r="AS242" i="51" s="1"/>
  <c r="V242" i="51"/>
  <c r="AR242" i="51" s="1"/>
  <c r="U242" i="51"/>
  <c r="AQ242" i="51" s="1"/>
  <c r="T242" i="51"/>
  <c r="AP242" i="51" s="1"/>
  <c r="S242" i="51"/>
  <c r="AO242" i="51" s="1"/>
  <c r="L242" i="51"/>
  <c r="N242" i="51" s="1"/>
  <c r="J242" i="51"/>
  <c r="K242" i="51" s="1"/>
  <c r="H242" i="51"/>
  <c r="I242" i="51" s="1"/>
  <c r="AX241" i="51"/>
  <c r="AV241" i="51"/>
  <c r="AN241" i="51"/>
  <c r="AH241" i="51"/>
  <c r="AG241" i="51"/>
  <c r="AF241" i="51"/>
  <c r="AE241" i="51"/>
  <c r="AD241" i="51"/>
  <c r="AC241" i="51"/>
  <c r="AB241" i="51"/>
  <c r="AA241" i="51"/>
  <c r="X241" i="51"/>
  <c r="AT241" i="51" s="1"/>
  <c r="W241" i="51"/>
  <c r="AS241" i="51" s="1"/>
  <c r="V241" i="51"/>
  <c r="AR241" i="51" s="1"/>
  <c r="U241" i="51"/>
  <c r="AQ241" i="51" s="1"/>
  <c r="T241" i="51"/>
  <c r="AP241" i="51" s="1"/>
  <c r="S241" i="51"/>
  <c r="AO241" i="51" s="1"/>
  <c r="L241" i="51"/>
  <c r="N241" i="51" s="1"/>
  <c r="J241" i="51"/>
  <c r="M241" i="51" s="1"/>
  <c r="H241" i="51"/>
  <c r="I241" i="51" s="1"/>
  <c r="AX240" i="51"/>
  <c r="AV240" i="51"/>
  <c r="AN240" i="51"/>
  <c r="AH240" i="51"/>
  <c r="AG240" i="51"/>
  <c r="AF240" i="51"/>
  <c r="AE240" i="51"/>
  <c r="AD240" i="51"/>
  <c r="AC240" i="51"/>
  <c r="AB240" i="51"/>
  <c r="AA240" i="51"/>
  <c r="X240" i="51"/>
  <c r="AT240" i="51" s="1"/>
  <c r="W240" i="51"/>
  <c r="AS240" i="51" s="1"/>
  <c r="V240" i="51"/>
  <c r="AR240" i="51" s="1"/>
  <c r="U240" i="51"/>
  <c r="AQ240" i="51" s="1"/>
  <c r="T240" i="51"/>
  <c r="AP240" i="51" s="1"/>
  <c r="S240" i="51"/>
  <c r="AO240" i="51" s="1"/>
  <c r="L240" i="51"/>
  <c r="N240" i="51" s="1"/>
  <c r="J240" i="51"/>
  <c r="H240" i="51"/>
  <c r="I240" i="51" s="1"/>
  <c r="AX239" i="51"/>
  <c r="AV239" i="51"/>
  <c r="AN239" i="51"/>
  <c r="X239" i="51"/>
  <c r="AT239" i="51" s="1"/>
  <c r="W239" i="51"/>
  <c r="AS239" i="51" s="1"/>
  <c r="V239" i="51"/>
  <c r="AR239" i="51" s="1"/>
  <c r="U239" i="51"/>
  <c r="AQ239" i="51" s="1"/>
  <c r="T239" i="51"/>
  <c r="AP239" i="51" s="1"/>
  <c r="S239" i="51"/>
  <c r="AO239" i="51" s="1"/>
  <c r="L239" i="51"/>
  <c r="N239" i="51" s="1"/>
  <c r="J239" i="51"/>
  <c r="M239" i="51" s="1"/>
  <c r="H239" i="51"/>
  <c r="I239" i="51" s="1"/>
  <c r="AX238" i="51"/>
  <c r="AV238" i="51"/>
  <c r="AN238" i="51"/>
  <c r="X238" i="51"/>
  <c r="AT238" i="51" s="1"/>
  <c r="W238" i="51"/>
  <c r="AS238" i="51" s="1"/>
  <c r="V238" i="51"/>
  <c r="AR238" i="51" s="1"/>
  <c r="U238" i="51"/>
  <c r="AQ238" i="51" s="1"/>
  <c r="T238" i="51"/>
  <c r="AP238" i="51" s="1"/>
  <c r="S238" i="51"/>
  <c r="AO238" i="51" s="1"/>
  <c r="L238" i="51"/>
  <c r="N238" i="51" s="1"/>
  <c r="J238" i="51"/>
  <c r="K238" i="51" s="1"/>
  <c r="H238" i="51"/>
  <c r="I238" i="51" s="1"/>
  <c r="AV237" i="51"/>
  <c r="AN237" i="51"/>
  <c r="X237" i="51"/>
  <c r="AT237" i="51" s="1"/>
  <c r="W237" i="51"/>
  <c r="AS237" i="51" s="1"/>
  <c r="V237" i="51"/>
  <c r="AR237" i="51" s="1"/>
  <c r="U237" i="51"/>
  <c r="AQ237" i="51" s="1"/>
  <c r="T237" i="51"/>
  <c r="AP237" i="51" s="1"/>
  <c r="S237" i="51"/>
  <c r="AO237" i="51" s="1"/>
  <c r="L237" i="51"/>
  <c r="N237" i="51" s="1"/>
  <c r="J237" i="51"/>
  <c r="K237" i="51" s="1"/>
  <c r="H237" i="51"/>
  <c r="I237" i="51" s="1"/>
  <c r="AV236" i="51"/>
  <c r="AN236" i="51"/>
  <c r="X236" i="51"/>
  <c r="AT236" i="51" s="1"/>
  <c r="W236" i="51"/>
  <c r="AS236" i="51" s="1"/>
  <c r="V236" i="51"/>
  <c r="AR236" i="51" s="1"/>
  <c r="U236" i="51"/>
  <c r="AQ236" i="51" s="1"/>
  <c r="T236" i="51"/>
  <c r="AP236" i="51" s="1"/>
  <c r="S236" i="51"/>
  <c r="AO236" i="51" s="1"/>
  <c r="L236" i="51"/>
  <c r="N236" i="51" s="1"/>
  <c r="J236" i="51"/>
  <c r="K236" i="51" s="1"/>
  <c r="H236" i="51"/>
  <c r="I236" i="51" s="1"/>
  <c r="AX235" i="51"/>
  <c r="AV235" i="51"/>
  <c r="AN235" i="51"/>
  <c r="AH235" i="51"/>
  <c r="AG235" i="51"/>
  <c r="AF235" i="51"/>
  <c r="AE235" i="51"/>
  <c r="AD235" i="51"/>
  <c r="AC235" i="51"/>
  <c r="AB235" i="51"/>
  <c r="AA235" i="51"/>
  <c r="X235" i="51"/>
  <c r="AT235" i="51"/>
  <c r="W235" i="51"/>
  <c r="AS235" i="51" s="1"/>
  <c r="V235" i="51"/>
  <c r="AR235" i="51" s="1"/>
  <c r="U235" i="51"/>
  <c r="AQ235" i="51" s="1"/>
  <c r="T235" i="51"/>
  <c r="AP235" i="51" s="1"/>
  <c r="S235" i="51"/>
  <c r="AO235" i="51" s="1"/>
  <c r="L235" i="51"/>
  <c r="N235" i="51" s="1"/>
  <c r="J235" i="51"/>
  <c r="H235" i="51"/>
  <c r="I235" i="51" s="1"/>
  <c r="AX234" i="51"/>
  <c r="AV234" i="51"/>
  <c r="AN234" i="51"/>
  <c r="AH234" i="51"/>
  <c r="AG234" i="51"/>
  <c r="AF234" i="51"/>
  <c r="AE234" i="51"/>
  <c r="AD234" i="51"/>
  <c r="AC234" i="51"/>
  <c r="AB234" i="51"/>
  <c r="AA234" i="51"/>
  <c r="X234" i="51"/>
  <c r="AT234" i="51" s="1"/>
  <c r="W234" i="51"/>
  <c r="AS234" i="51" s="1"/>
  <c r="V234" i="51"/>
  <c r="AR234" i="51" s="1"/>
  <c r="U234" i="51"/>
  <c r="AQ234" i="51" s="1"/>
  <c r="T234" i="51"/>
  <c r="AP234" i="51" s="1"/>
  <c r="S234" i="51"/>
  <c r="AO234" i="51" s="1"/>
  <c r="L234" i="51"/>
  <c r="N234" i="51" s="1"/>
  <c r="J234" i="51"/>
  <c r="M234" i="51" s="1"/>
  <c r="H234" i="51"/>
  <c r="I234" i="51" s="1"/>
  <c r="AX233" i="51"/>
  <c r="AV233" i="51"/>
  <c r="AN233" i="51"/>
  <c r="AH233" i="51"/>
  <c r="AG233" i="51"/>
  <c r="AF233" i="51"/>
  <c r="AE233" i="51"/>
  <c r="AD233" i="51"/>
  <c r="AC233" i="51"/>
  <c r="AB233" i="51"/>
  <c r="AA233" i="51"/>
  <c r="X233" i="51"/>
  <c r="AT233" i="51" s="1"/>
  <c r="W233" i="51"/>
  <c r="AS233" i="51" s="1"/>
  <c r="V233" i="51"/>
  <c r="AR233" i="51" s="1"/>
  <c r="U233" i="51"/>
  <c r="AQ233" i="51" s="1"/>
  <c r="T233" i="51"/>
  <c r="AP233" i="51" s="1"/>
  <c r="S233" i="51"/>
  <c r="AO233" i="51" s="1"/>
  <c r="L233" i="51"/>
  <c r="N233" i="51" s="1"/>
  <c r="J233" i="51"/>
  <c r="H233" i="51"/>
  <c r="I233" i="51" s="1"/>
  <c r="AV232" i="51"/>
  <c r="AN232" i="51"/>
  <c r="X232" i="51"/>
  <c r="AT232" i="51" s="1"/>
  <c r="W232" i="51"/>
  <c r="AS232" i="51" s="1"/>
  <c r="V232" i="51"/>
  <c r="AR232" i="51" s="1"/>
  <c r="U232" i="51"/>
  <c r="AQ232" i="51" s="1"/>
  <c r="T232" i="51"/>
  <c r="AP232" i="51" s="1"/>
  <c r="S232" i="51"/>
  <c r="AO232" i="51" s="1"/>
  <c r="L232" i="51"/>
  <c r="N232" i="51" s="1"/>
  <c r="J232" i="51"/>
  <c r="K232" i="51" s="1"/>
  <c r="H232" i="51"/>
  <c r="I232" i="51" s="1"/>
  <c r="AV231" i="51"/>
  <c r="AN231" i="51"/>
  <c r="AH231" i="51"/>
  <c r="AG231" i="51"/>
  <c r="AF231" i="51"/>
  <c r="AE231" i="51"/>
  <c r="AD231" i="51"/>
  <c r="AC231" i="51"/>
  <c r="AB231" i="51"/>
  <c r="AA231" i="51"/>
  <c r="X231" i="51"/>
  <c r="AT231" i="51" s="1"/>
  <c r="W231" i="51"/>
  <c r="AS231" i="51" s="1"/>
  <c r="V231" i="51"/>
  <c r="AR231" i="51" s="1"/>
  <c r="U231" i="51"/>
  <c r="AQ231" i="51" s="1"/>
  <c r="T231" i="51"/>
  <c r="AP231" i="51" s="1"/>
  <c r="S231" i="51"/>
  <c r="AO231" i="51" s="1"/>
  <c r="L231" i="51"/>
  <c r="N231" i="51" s="1"/>
  <c r="J231" i="51"/>
  <c r="H231" i="51"/>
  <c r="I231" i="51" s="1"/>
  <c r="AV230" i="51"/>
  <c r="AN230" i="51"/>
  <c r="X230" i="51"/>
  <c r="AT230" i="51" s="1"/>
  <c r="W230" i="51"/>
  <c r="AS230" i="51" s="1"/>
  <c r="V230" i="51"/>
  <c r="AR230" i="51" s="1"/>
  <c r="U230" i="51"/>
  <c r="AQ230" i="51" s="1"/>
  <c r="T230" i="51"/>
  <c r="AP230" i="51" s="1"/>
  <c r="S230" i="51"/>
  <c r="AO230" i="51" s="1"/>
  <c r="L230" i="51"/>
  <c r="N230" i="51" s="1"/>
  <c r="J230" i="51"/>
  <c r="K230" i="51" s="1"/>
  <c r="H230" i="51"/>
  <c r="I230" i="51" s="1"/>
  <c r="AV229" i="51"/>
  <c r="AN229" i="51"/>
  <c r="AH229" i="51"/>
  <c r="AG229" i="51"/>
  <c r="AF229" i="51"/>
  <c r="AE229" i="51"/>
  <c r="AD229" i="51"/>
  <c r="AC229" i="51"/>
  <c r="AB229" i="51"/>
  <c r="AA229" i="51"/>
  <c r="X229" i="51"/>
  <c r="AT229" i="51" s="1"/>
  <c r="W229" i="51"/>
  <c r="AS229" i="51" s="1"/>
  <c r="V229" i="51"/>
  <c r="AR229" i="51" s="1"/>
  <c r="U229" i="51"/>
  <c r="AQ229" i="51" s="1"/>
  <c r="T229" i="51"/>
  <c r="AP229" i="51" s="1"/>
  <c r="S229" i="51"/>
  <c r="AO229" i="51" s="1"/>
  <c r="L229" i="51"/>
  <c r="N229" i="51" s="1"/>
  <c r="J229" i="51"/>
  <c r="M229" i="51" s="1"/>
  <c r="H229" i="51"/>
  <c r="I229" i="51" s="1"/>
  <c r="AV228" i="51"/>
  <c r="AN228" i="51"/>
  <c r="X228" i="51"/>
  <c r="AT228" i="51" s="1"/>
  <c r="W228" i="51"/>
  <c r="AS228" i="51" s="1"/>
  <c r="V228" i="51"/>
  <c r="AR228" i="51" s="1"/>
  <c r="U228" i="51"/>
  <c r="AQ228" i="51" s="1"/>
  <c r="T228" i="51"/>
  <c r="AP228" i="51" s="1"/>
  <c r="S228" i="51"/>
  <c r="AO228" i="51" s="1"/>
  <c r="L228" i="51"/>
  <c r="N228" i="51" s="1"/>
  <c r="J228" i="51"/>
  <c r="K228" i="51" s="1"/>
  <c r="H228" i="51"/>
  <c r="I228" i="51" s="1"/>
  <c r="AV227" i="51"/>
  <c r="AN227" i="51"/>
  <c r="AH227" i="51"/>
  <c r="AG227" i="51"/>
  <c r="AF227" i="51"/>
  <c r="AE227" i="51"/>
  <c r="AD227" i="51"/>
  <c r="AC227" i="51"/>
  <c r="AB227" i="51"/>
  <c r="AA227" i="51"/>
  <c r="X227" i="51"/>
  <c r="AT227" i="51" s="1"/>
  <c r="W227" i="51"/>
  <c r="AS227" i="51" s="1"/>
  <c r="V227" i="51"/>
  <c r="AR227" i="51" s="1"/>
  <c r="U227" i="51"/>
  <c r="AQ227" i="51" s="1"/>
  <c r="T227" i="51"/>
  <c r="AP227" i="51" s="1"/>
  <c r="S227" i="51"/>
  <c r="AO227" i="51" s="1"/>
  <c r="L227" i="51"/>
  <c r="N227" i="51" s="1"/>
  <c r="J227" i="51"/>
  <c r="AX227" i="51" s="1"/>
  <c r="H227" i="51"/>
  <c r="I227" i="51" s="1"/>
  <c r="AV226" i="51"/>
  <c r="AN226" i="51"/>
  <c r="AH226" i="51"/>
  <c r="AG226" i="51"/>
  <c r="AF226" i="51"/>
  <c r="AE226" i="51"/>
  <c r="AD226" i="51"/>
  <c r="AC226" i="51"/>
  <c r="AB226" i="51"/>
  <c r="AA226" i="51"/>
  <c r="X226" i="51"/>
  <c r="AT226" i="51" s="1"/>
  <c r="W226" i="51"/>
  <c r="AS226" i="51" s="1"/>
  <c r="V226" i="51"/>
  <c r="AR226" i="51" s="1"/>
  <c r="U226" i="51"/>
  <c r="AQ226" i="51" s="1"/>
  <c r="T226" i="51"/>
  <c r="AP226" i="51" s="1"/>
  <c r="S226" i="51"/>
  <c r="AO226" i="51" s="1"/>
  <c r="L226" i="51"/>
  <c r="N226" i="51" s="1"/>
  <c r="J226" i="51"/>
  <c r="M226" i="51" s="1"/>
  <c r="H226" i="51"/>
  <c r="I226" i="51" s="1"/>
  <c r="AH225" i="51"/>
  <c r="AG225" i="51"/>
  <c r="AF225" i="51"/>
  <c r="AE225" i="51"/>
  <c r="AD225" i="51"/>
  <c r="AC225" i="51"/>
  <c r="AB225" i="51"/>
  <c r="AA225" i="51"/>
  <c r="X225" i="51"/>
  <c r="W225" i="51"/>
  <c r="V225" i="51"/>
  <c r="U225" i="51"/>
  <c r="T225" i="51"/>
  <c r="S225" i="51"/>
  <c r="L225" i="51"/>
  <c r="N225" i="51" s="1"/>
  <c r="J225" i="51"/>
  <c r="M225" i="51" s="1"/>
  <c r="H225" i="51"/>
  <c r="I225" i="51" s="1"/>
  <c r="AV224" i="51"/>
  <c r="AN224" i="51"/>
  <c r="AH224" i="51"/>
  <c r="AG224" i="51"/>
  <c r="AF224" i="51"/>
  <c r="AE224" i="51"/>
  <c r="AD224" i="51"/>
  <c r="AC224" i="51"/>
  <c r="AB224" i="51"/>
  <c r="AA224" i="51"/>
  <c r="X224" i="51"/>
  <c r="AT224" i="51" s="1"/>
  <c r="W224" i="51"/>
  <c r="AS224" i="51" s="1"/>
  <c r="V224" i="51"/>
  <c r="AR224" i="51" s="1"/>
  <c r="U224" i="51"/>
  <c r="AQ224" i="51" s="1"/>
  <c r="T224" i="51"/>
  <c r="AP224" i="51" s="1"/>
  <c r="S224" i="51"/>
  <c r="AO224" i="51" s="1"/>
  <c r="L224" i="51"/>
  <c r="N224" i="51" s="1"/>
  <c r="J224" i="51"/>
  <c r="K224" i="51" s="1"/>
  <c r="H224" i="51"/>
  <c r="I224" i="51" s="1"/>
  <c r="AV223" i="51"/>
  <c r="AN223" i="51"/>
  <c r="AH223" i="51"/>
  <c r="AG223" i="51"/>
  <c r="AF223" i="51"/>
  <c r="AE223" i="51"/>
  <c r="AD223" i="51"/>
  <c r="AC223" i="51"/>
  <c r="AB223" i="51"/>
  <c r="AA223" i="51"/>
  <c r="X223" i="51"/>
  <c r="AT223" i="51" s="1"/>
  <c r="W223" i="51"/>
  <c r="AS223" i="51" s="1"/>
  <c r="V223" i="51"/>
  <c r="AR223" i="51" s="1"/>
  <c r="U223" i="51"/>
  <c r="AQ223" i="51" s="1"/>
  <c r="T223" i="51"/>
  <c r="AP223" i="51" s="1"/>
  <c r="S223" i="51"/>
  <c r="AO223" i="51" s="1"/>
  <c r="L223" i="51"/>
  <c r="N223" i="51" s="1"/>
  <c r="J223" i="51"/>
  <c r="H223" i="51"/>
  <c r="I223" i="51" s="1"/>
  <c r="AV222" i="51"/>
  <c r="AN222" i="51"/>
  <c r="AH222" i="51"/>
  <c r="AG222" i="51"/>
  <c r="AF222" i="51"/>
  <c r="AE222" i="51"/>
  <c r="AD222" i="51"/>
  <c r="AC222" i="51"/>
  <c r="AB222" i="51"/>
  <c r="AA222" i="51"/>
  <c r="X222" i="51"/>
  <c r="AT222" i="51" s="1"/>
  <c r="W222" i="51"/>
  <c r="AS222" i="51" s="1"/>
  <c r="V222" i="51"/>
  <c r="AR222" i="51" s="1"/>
  <c r="U222" i="51"/>
  <c r="AQ222" i="51" s="1"/>
  <c r="T222" i="51"/>
  <c r="AP222" i="51" s="1"/>
  <c r="S222" i="51"/>
  <c r="AO222" i="51" s="1"/>
  <c r="L222" i="51"/>
  <c r="N222" i="51" s="1"/>
  <c r="J222" i="51"/>
  <c r="K222" i="51" s="1"/>
  <c r="H222" i="51"/>
  <c r="I222" i="51" s="1"/>
  <c r="AX221" i="51"/>
  <c r="AV221" i="51"/>
  <c r="AN221" i="51"/>
  <c r="AH221" i="51"/>
  <c r="AG221" i="51"/>
  <c r="AF221" i="51"/>
  <c r="AE221" i="51"/>
  <c r="AD221" i="51"/>
  <c r="AC221" i="51"/>
  <c r="AB221" i="51"/>
  <c r="AA221" i="51"/>
  <c r="X221" i="51"/>
  <c r="AT221" i="51" s="1"/>
  <c r="W221" i="51"/>
  <c r="AS221" i="51" s="1"/>
  <c r="V221" i="51"/>
  <c r="AR221" i="51" s="1"/>
  <c r="U221" i="51"/>
  <c r="AQ221" i="51" s="1"/>
  <c r="T221" i="51"/>
  <c r="AP221" i="51" s="1"/>
  <c r="S221" i="51"/>
  <c r="AO221" i="51" s="1"/>
  <c r="L221" i="51"/>
  <c r="N221" i="51" s="1"/>
  <c r="J221" i="51"/>
  <c r="H221" i="51"/>
  <c r="I221" i="51" s="1"/>
  <c r="AV220" i="51"/>
  <c r="AN220" i="51"/>
  <c r="AH220" i="51"/>
  <c r="AG220" i="51"/>
  <c r="AF220" i="51"/>
  <c r="AE220" i="51"/>
  <c r="AD220" i="51"/>
  <c r="AC220" i="51"/>
  <c r="AB220" i="51"/>
  <c r="AA220" i="51"/>
  <c r="X220" i="51"/>
  <c r="AT220" i="51" s="1"/>
  <c r="W220" i="51"/>
  <c r="AS220" i="51" s="1"/>
  <c r="V220" i="51"/>
  <c r="AR220" i="51" s="1"/>
  <c r="U220" i="51"/>
  <c r="AQ220" i="51" s="1"/>
  <c r="T220" i="51"/>
  <c r="AP220" i="51" s="1"/>
  <c r="S220" i="51"/>
  <c r="AO220" i="51" s="1"/>
  <c r="L220" i="51"/>
  <c r="N220" i="51" s="1"/>
  <c r="J220" i="51"/>
  <c r="K220" i="51" s="1"/>
  <c r="H220" i="51"/>
  <c r="I220" i="51" s="1"/>
  <c r="AV219" i="51"/>
  <c r="AN219" i="51"/>
  <c r="AH219" i="51"/>
  <c r="AG219" i="51"/>
  <c r="AF219" i="51"/>
  <c r="AE219" i="51"/>
  <c r="AD219" i="51"/>
  <c r="AC219" i="51"/>
  <c r="AB219" i="51"/>
  <c r="AA219" i="51"/>
  <c r="X219" i="51"/>
  <c r="AT219" i="51" s="1"/>
  <c r="W219" i="51"/>
  <c r="AS219" i="51" s="1"/>
  <c r="V219" i="51"/>
  <c r="AR219" i="51" s="1"/>
  <c r="U219" i="51"/>
  <c r="AQ219" i="51" s="1"/>
  <c r="T219" i="51"/>
  <c r="AP219" i="51" s="1"/>
  <c r="S219" i="51"/>
  <c r="AO219" i="51" s="1"/>
  <c r="L219" i="51"/>
  <c r="N219" i="51" s="1"/>
  <c r="J219" i="51"/>
  <c r="K219" i="51" s="1"/>
  <c r="H219" i="51"/>
  <c r="I219" i="51" s="1"/>
  <c r="AV218" i="51"/>
  <c r="AN218" i="51"/>
  <c r="X218" i="51"/>
  <c r="AT218" i="51" s="1"/>
  <c r="W218" i="51"/>
  <c r="AS218" i="51" s="1"/>
  <c r="V218" i="51"/>
  <c r="AR218" i="51" s="1"/>
  <c r="U218" i="51"/>
  <c r="AQ218" i="51" s="1"/>
  <c r="T218" i="51"/>
  <c r="AP218" i="51" s="1"/>
  <c r="S218" i="51"/>
  <c r="AO218" i="51"/>
  <c r="L218" i="51"/>
  <c r="N218" i="51" s="1"/>
  <c r="J218" i="51"/>
  <c r="H218" i="51"/>
  <c r="I218" i="51" s="1"/>
  <c r="AV217" i="51"/>
  <c r="AN217" i="51"/>
  <c r="AH217" i="51"/>
  <c r="AG217" i="51"/>
  <c r="AF217" i="51"/>
  <c r="AE217" i="51"/>
  <c r="AD217" i="51"/>
  <c r="AC217" i="51"/>
  <c r="AB217" i="51"/>
  <c r="AA217" i="51"/>
  <c r="X217" i="51"/>
  <c r="AT217" i="51" s="1"/>
  <c r="W217" i="51"/>
  <c r="AS217" i="51"/>
  <c r="V217" i="51"/>
  <c r="AR217" i="51" s="1"/>
  <c r="U217" i="51"/>
  <c r="AQ217" i="51" s="1"/>
  <c r="T217" i="51"/>
  <c r="AP217" i="51" s="1"/>
  <c r="S217" i="51"/>
  <c r="AO217" i="51" s="1"/>
  <c r="L217" i="51"/>
  <c r="N217" i="51" s="1"/>
  <c r="J217" i="51"/>
  <c r="K217" i="51" s="1"/>
  <c r="H217" i="51"/>
  <c r="I217" i="51" s="1"/>
  <c r="AV216" i="51"/>
  <c r="AN216" i="51"/>
  <c r="AH216" i="51"/>
  <c r="AG216" i="51"/>
  <c r="AF216" i="51"/>
  <c r="AE216" i="51"/>
  <c r="AD216" i="51"/>
  <c r="AC216" i="51"/>
  <c r="AB216" i="51"/>
  <c r="AA216" i="51"/>
  <c r="X216" i="51"/>
  <c r="AT216" i="51" s="1"/>
  <c r="W216" i="51"/>
  <c r="AS216" i="51" s="1"/>
  <c r="V216" i="51"/>
  <c r="AR216" i="51" s="1"/>
  <c r="U216" i="51"/>
  <c r="AQ216" i="51" s="1"/>
  <c r="T216" i="51"/>
  <c r="AP216" i="51" s="1"/>
  <c r="S216" i="51"/>
  <c r="AO216" i="51" s="1"/>
  <c r="L216" i="51"/>
  <c r="N216" i="51"/>
  <c r="J216" i="51"/>
  <c r="H216" i="51"/>
  <c r="I216" i="51" s="1"/>
  <c r="AX215" i="51"/>
  <c r="AV215" i="51"/>
  <c r="AN215" i="51"/>
  <c r="AH215" i="51"/>
  <c r="AG215" i="51"/>
  <c r="AF215" i="51"/>
  <c r="AE215" i="51"/>
  <c r="AD215" i="51"/>
  <c r="AC215" i="51"/>
  <c r="AB215" i="51"/>
  <c r="AA215" i="51"/>
  <c r="X215" i="51"/>
  <c r="AT215" i="51" s="1"/>
  <c r="W215" i="51"/>
  <c r="AS215" i="51" s="1"/>
  <c r="V215" i="51"/>
  <c r="AR215" i="51" s="1"/>
  <c r="U215" i="51"/>
  <c r="AQ215" i="51" s="1"/>
  <c r="T215" i="51"/>
  <c r="AP215" i="51" s="1"/>
  <c r="S215" i="51"/>
  <c r="AO215" i="51" s="1"/>
  <c r="L215" i="51"/>
  <c r="N215" i="51" s="1"/>
  <c r="J215" i="51"/>
  <c r="H215" i="51"/>
  <c r="I215" i="51" s="1"/>
  <c r="AX214" i="51"/>
  <c r="AV214" i="51"/>
  <c r="AN214" i="51"/>
  <c r="AH214" i="51"/>
  <c r="AG214" i="51"/>
  <c r="AF214" i="51"/>
  <c r="AE214" i="51"/>
  <c r="AD214" i="51"/>
  <c r="AC214" i="51"/>
  <c r="AB214" i="51"/>
  <c r="AA214" i="51"/>
  <c r="X214" i="51"/>
  <c r="AT214" i="51" s="1"/>
  <c r="W214" i="51"/>
  <c r="AS214" i="51" s="1"/>
  <c r="V214" i="51"/>
  <c r="AR214" i="51" s="1"/>
  <c r="U214" i="51"/>
  <c r="AQ214" i="51" s="1"/>
  <c r="T214" i="51"/>
  <c r="AP214" i="51" s="1"/>
  <c r="S214" i="51"/>
  <c r="AO214" i="51" s="1"/>
  <c r="L214" i="51"/>
  <c r="N214" i="51" s="1"/>
  <c r="J214" i="51"/>
  <c r="K214" i="51" s="1"/>
  <c r="H214" i="51"/>
  <c r="I214" i="51" s="1"/>
  <c r="AX213" i="51"/>
  <c r="AV213" i="51"/>
  <c r="AN213" i="51"/>
  <c r="AH213" i="51"/>
  <c r="AG213" i="51"/>
  <c r="AF213" i="51"/>
  <c r="AE213" i="51"/>
  <c r="AD213" i="51"/>
  <c r="AC213" i="51"/>
  <c r="AB213" i="51"/>
  <c r="AA213" i="51"/>
  <c r="X213" i="51"/>
  <c r="AT213" i="51" s="1"/>
  <c r="W213" i="51"/>
  <c r="AS213" i="51" s="1"/>
  <c r="V213" i="51"/>
  <c r="AR213" i="51" s="1"/>
  <c r="U213" i="51"/>
  <c r="AQ213" i="51" s="1"/>
  <c r="T213" i="51"/>
  <c r="AP213" i="51" s="1"/>
  <c r="S213" i="51"/>
  <c r="AO213" i="51" s="1"/>
  <c r="L213" i="51"/>
  <c r="N213" i="51" s="1"/>
  <c r="J213" i="51"/>
  <c r="M213" i="51" s="1"/>
  <c r="H213" i="51"/>
  <c r="I213" i="51" s="1"/>
  <c r="AX212" i="51"/>
  <c r="AV212" i="51"/>
  <c r="AN212" i="51"/>
  <c r="AH212" i="51"/>
  <c r="AG212" i="51"/>
  <c r="AF212" i="51"/>
  <c r="AE212" i="51"/>
  <c r="AD212" i="51"/>
  <c r="AC212" i="51"/>
  <c r="AB212" i="51"/>
  <c r="AA212" i="51"/>
  <c r="X212" i="51"/>
  <c r="AT212" i="51" s="1"/>
  <c r="W212" i="51"/>
  <c r="AS212" i="51" s="1"/>
  <c r="V212" i="51"/>
  <c r="AR212" i="51" s="1"/>
  <c r="U212" i="51"/>
  <c r="AQ212" i="51" s="1"/>
  <c r="T212" i="51"/>
  <c r="AP212" i="51" s="1"/>
  <c r="S212" i="51"/>
  <c r="AO212" i="51" s="1"/>
  <c r="L212" i="51"/>
  <c r="N212" i="51" s="1"/>
  <c r="J212" i="51"/>
  <c r="H212" i="51"/>
  <c r="I212" i="51" s="1"/>
  <c r="AV211" i="51"/>
  <c r="AN211" i="51"/>
  <c r="AH211" i="51"/>
  <c r="AG211" i="51"/>
  <c r="AF211" i="51"/>
  <c r="AE211" i="51"/>
  <c r="AD211" i="51"/>
  <c r="AC211" i="51"/>
  <c r="AB211" i="51"/>
  <c r="AA211" i="51"/>
  <c r="X211" i="51"/>
  <c r="AT211" i="51" s="1"/>
  <c r="W211" i="51"/>
  <c r="AS211" i="51" s="1"/>
  <c r="V211" i="51"/>
  <c r="AR211" i="51" s="1"/>
  <c r="U211" i="51"/>
  <c r="AQ211" i="51" s="1"/>
  <c r="T211" i="51"/>
  <c r="AP211" i="51" s="1"/>
  <c r="S211" i="51"/>
  <c r="AO211" i="51" s="1"/>
  <c r="L211" i="51"/>
  <c r="N211" i="51" s="1"/>
  <c r="J211" i="51"/>
  <c r="H211" i="51"/>
  <c r="I211" i="51" s="1"/>
  <c r="AV210" i="51"/>
  <c r="AN210" i="51"/>
  <c r="AH210" i="51"/>
  <c r="AG210" i="51"/>
  <c r="AF210" i="51"/>
  <c r="AE210" i="51"/>
  <c r="AD210" i="51"/>
  <c r="AC210" i="51"/>
  <c r="AB210" i="51"/>
  <c r="AA210" i="51"/>
  <c r="X210" i="51"/>
  <c r="AT210" i="51" s="1"/>
  <c r="W210" i="51"/>
  <c r="AS210" i="51" s="1"/>
  <c r="V210" i="51"/>
  <c r="AR210" i="51" s="1"/>
  <c r="U210" i="51"/>
  <c r="AQ210" i="51" s="1"/>
  <c r="T210" i="51"/>
  <c r="AP210" i="51" s="1"/>
  <c r="S210" i="51"/>
  <c r="AO210" i="51" s="1"/>
  <c r="L210" i="51"/>
  <c r="N210" i="51" s="1"/>
  <c r="J210" i="51"/>
  <c r="K210" i="51" s="1"/>
  <c r="H210" i="51"/>
  <c r="I210" i="51" s="1"/>
  <c r="AV209" i="51"/>
  <c r="AN209" i="51"/>
  <c r="X209" i="51"/>
  <c r="AT209" i="51" s="1"/>
  <c r="W209" i="51"/>
  <c r="AS209" i="51" s="1"/>
  <c r="V209" i="51"/>
  <c r="AR209" i="51" s="1"/>
  <c r="U209" i="51"/>
  <c r="AQ209" i="51" s="1"/>
  <c r="T209" i="51"/>
  <c r="AP209" i="51" s="1"/>
  <c r="S209" i="51"/>
  <c r="AO209" i="51" s="1"/>
  <c r="L209" i="51"/>
  <c r="N209" i="51" s="1"/>
  <c r="J209" i="51"/>
  <c r="AX209" i="51" s="1"/>
  <c r="H209" i="51"/>
  <c r="I209" i="51" s="1"/>
  <c r="AV208" i="51"/>
  <c r="AN208" i="51"/>
  <c r="AH208" i="51"/>
  <c r="AG208" i="51"/>
  <c r="AF208" i="51"/>
  <c r="AE208" i="51"/>
  <c r="AD208" i="51"/>
  <c r="AC208" i="51"/>
  <c r="AB208" i="51"/>
  <c r="AA208" i="51"/>
  <c r="X208" i="51"/>
  <c r="AT208" i="51" s="1"/>
  <c r="W208" i="51"/>
  <c r="AS208" i="51" s="1"/>
  <c r="V208" i="51"/>
  <c r="AR208" i="51" s="1"/>
  <c r="U208" i="51"/>
  <c r="AQ208" i="51" s="1"/>
  <c r="T208" i="51"/>
  <c r="AP208" i="51" s="1"/>
  <c r="S208" i="51"/>
  <c r="AO208" i="51" s="1"/>
  <c r="L208" i="51"/>
  <c r="N208" i="51" s="1"/>
  <c r="J208" i="51"/>
  <c r="K208" i="51" s="1"/>
  <c r="H208" i="51"/>
  <c r="I208" i="51" s="1"/>
  <c r="AV207" i="51"/>
  <c r="AN207" i="51"/>
  <c r="X207" i="51"/>
  <c r="AT207" i="51" s="1"/>
  <c r="W207" i="51"/>
  <c r="AS207" i="51" s="1"/>
  <c r="V207" i="51"/>
  <c r="AR207" i="51" s="1"/>
  <c r="U207" i="51"/>
  <c r="AQ207" i="51" s="1"/>
  <c r="T207" i="51"/>
  <c r="AP207" i="51" s="1"/>
  <c r="S207" i="51"/>
  <c r="AO207" i="51" s="1"/>
  <c r="L207" i="51"/>
  <c r="N207" i="51" s="1"/>
  <c r="J207" i="51"/>
  <c r="H207" i="51"/>
  <c r="I207" i="51" s="1"/>
  <c r="AV206" i="51"/>
  <c r="AN206" i="51"/>
  <c r="X206" i="51"/>
  <c r="AT206" i="51" s="1"/>
  <c r="W206" i="51"/>
  <c r="AS206" i="51" s="1"/>
  <c r="V206" i="51"/>
  <c r="AR206" i="51" s="1"/>
  <c r="U206" i="51"/>
  <c r="AQ206" i="51" s="1"/>
  <c r="T206" i="51"/>
  <c r="AP206" i="51" s="1"/>
  <c r="S206" i="51"/>
  <c r="AO206" i="51" s="1"/>
  <c r="L206" i="51"/>
  <c r="N206" i="51" s="1"/>
  <c r="J206" i="51"/>
  <c r="AX206" i="51" s="1"/>
  <c r="H206" i="51"/>
  <c r="I206" i="51" s="1"/>
  <c r="AV205" i="51"/>
  <c r="AN205" i="51"/>
  <c r="AH205" i="51"/>
  <c r="AG205" i="51"/>
  <c r="AF205" i="51"/>
  <c r="AE205" i="51"/>
  <c r="AD205" i="51"/>
  <c r="AC205" i="51"/>
  <c r="AB205" i="51"/>
  <c r="AA205" i="51"/>
  <c r="X205" i="51"/>
  <c r="AT205" i="51" s="1"/>
  <c r="W205" i="51"/>
  <c r="AS205" i="51" s="1"/>
  <c r="V205" i="51"/>
  <c r="AR205" i="51" s="1"/>
  <c r="U205" i="51"/>
  <c r="AQ205" i="51" s="1"/>
  <c r="T205" i="51"/>
  <c r="AP205" i="51" s="1"/>
  <c r="S205" i="51"/>
  <c r="AO205" i="51" s="1"/>
  <c r="L205" i="51"/>
  <c r="N205" i="51" s="1"/>
  <c r="J205" i="51"/>
  <c r="AX205" i="51" s="1"/>
  <c r="H205" i="51"/>
  <c r="I205" i="51" s="1"/>
  <c r="AV204" i="51"/>
  <c r="AN204" i="51"/>
  <c r="AH204" i="51"/>
  <c r="AG204" i="51"/>
  <c r="AF204" i="51"/>
  <c r="AE204" i="51"/>
  <c r="AD204" i="51"/>
  <c r="AC204" i="51"/>
  <c r="AB204" i="51"/>
  <c r="AA204" i="51"/>
  <c r="X204" i="51"/>
  <c r="AT204" i="51" s="1"/>
  <c r="W204" i="51"/>
  <c r="AS204" i="51" s="1"/>
  <c r="V204" i="51"/>
  <c r="AR204" i="51" s="1"/>
  <c r="U204" i="51"/>
  <c r="AQ204" i="51" s="1"/>
  <c r="T204" i="51"/>
  <c r="AP204" i="51" s="1"/>
  <c r="S204" i="51"/>
  <c r="AO204" i="51" s="1"/>
  <c r="L204" i="51"/>
  <c r="N204" i="51" s="1"/>
  <c r="J204" i="51"/>
  <c r="K204" i="51" s="1"/>
  <c r="H204" i="51"/>
  <c r="I204" i="51" s="1"/>
  <c r="AV203" i="51"/>
  <c r="AN203" i="51"/>
  <c r="AH203" i="51"/>
  <c r="AG203" i="51"/>
  <c r="AF203" i="51"/>
  <c r="AE203" i="51"/>
  <c r="AD203" i="51"/>
  <c r="AC203" i="51"/>
  <c r="AB203" i="51"/>
  <c r="AA203" i="51"/>
  <c r="X203" i="51"/>
  <c r="AT203" i="51" s="1"/>
  <c r="W203" i="51"/>
  <c r="AS203" i="51" s="1"/>
  <c r="V203" i="51"/>
  <c r="AR203" i="51" s="1"/>
  <c r="U203" i="51"/>
  <c r="AQ203" i="51" s="1"/>
  <c r="T203" i="51"/>
  <c r="AP203" i="51" s="1"/>
  <c r="S203" i="51"/>
  <c r="AO203" i="51" s="1"/>
  <c r="L203" i="51"/>
  <c r="N203" i="51" s="1"/>
  <c r="J203" i="51"/>
  <c r="K203" i="51" s="1"/>
  <c r="H203" i="51"/>
  <c r="I203" i="51" s="1"/>
  <c r="AV202" i="51"/>
  <c r="AN202" i="51"/>
  <c r="AH202" i="51"/>
  <c r="AG202" i="51"/>
  <c r="AF202" i="51"/>
  <c r="AE202" i="51"/>
  <c r="AD202" i="51"/>
  <c r="AC202" i="51"/>
  <c r="AB202" i="51"/>
  <c r="AA202" i="51"/>
  <c r="X202" i="51"/>
  <c r="AT202" i="51" s="1"/>
  <c r="W202" i="51"/>
  <c r="AS202" i="51" s="1"/>
  <c r="V202" i="51"/>
  <c r="AR202" i="51" s="1"/>
  <c r="U202" i="51"/>
  <c r="AQ202" i="51" s="1"/>
  <c r="T202" i="51"/>
  <c r="AP202" i="51" s="1"/>
  <c r="S202" i="51"/>
  <c r="AO202" i="51" s="1"/>
  <c r="L202" i="51"/>
  <c r="N202" i="51" s="1"/>
  <c r="J202" i="51"/>
  <c r="H202" i="51"/>
  <c r="I202" i="51" s="1"/>
  <c r="AV201" i="51"/>
  <c r="AN201" i="51"/>
  <c r="AH201" i="51"/>
  <c r="AG201" i="51"/>
  <c r="AF201" i="51"/>
  <c r="AE201" i="51"/>
  <c r="AD201" i="51"/>
  <c r="AC201" i="51"/>
  <c r="AB201" i="51"/>
  <c r="AA201" i="51"/>
  <c r="X201" i="51"/>
  <c r="AT201" i="51" s="1"/>
  <c r="W201" i="51"/>
  <c r="AS201" i="51" s="1"/>
  <c r="V201" i="51"/>
  <c r="AR201" i="51" s="1"/>
  <c r="U201" i="51"/>
  <c r="AQ201" i="51" s="1"/>
  <c r="T201" i="51"/>
  <c r="AP201" i="51" s="1"/>
  <c r="S201" i="51"/>
  <c r="AO201" i="51" s="1"/>
  <c r="L201" i="51"/>
  <c r="N201" i="51" s="1"/>
  <c r="J201" i="51"/>
  <c r="K201" i="51" s="1"/>
  <c r="H201" i="51"/>
  <c r="I201" i="51" s="1"/>
  <c r="AV200" i="51"/>
  <c r="AN200" i="51"/>
  <c r="AH200" i="51"/>
  <c r="AG200" i="51"/>
  <c r="AF200" i="51"/>
  <c r="AE200" i="51"/>
  <c r="AD200" i="51"/>
  <c r="AC200" i="51"/>
  <c r="AB200" i="51"/>
  <c r="AA200" i="51"/>
  <c r="X200" i="51"/>
  <c r="AT200" i="51" s="1"/>
  <c r="W200" i="51"/>
  <c r="AS200" i="51" s="1"/>
  <c r="V200" i="51"/>
  <c r="AR200" i="51" s="1"/>
  <c r="U200" i="51"/>
  <c r="AQ200" i="51" s="1"/>
  <c r="T200" i="51"/>
  <c r="AP200" i="51" s="1"/>
  <c r="S200" i="51"/>
  <c r="AO200" i="51" s="1"/>
  <c r="L200" i="51"/>
  <c r="N200" i="51" s="1"/>
  <c r="J200" i="51"/>
  <c r="K200" i="51" s="1"/>
  <c r="H200" i="51"/>
  <c r="I200" i="51" s="1"/>
  <c r="AV199" i="51"/>
  <c r="AN199" i="51"/>
  <c r="AH199" i="51"/>
  <c r="AG199" i="51"/>
  <c r="AF199" i="51"/>
  <c r="AE199" i="51"/>
  <c r="AD199" i="51"/>
  <c r="AC199" i="51"/>
  <c r="AB199" i="51"/>
  <c r="AA199" i="51"/>
  <c r="X199" i="51"/>
  <c r="AT199" i="51" s="1"/>
  <c r="W199" i="51"/>
  <c r="AS199" i="51" s="1"/>
  <c r="V199" i="51"/>
  <c r="AR199" i="51" s="1"/>
  <c r="U199" i="51"/>
  <c r="AQ199" i="51" s="1"/>
  <c r="T199" i="51"/>
  <c r="AP199" i="51" s="1"/>
  <c r="S199" i="51"/>
  <c r="AO199" i="51" s="1"/>
  <c r="L199" i="51"/>
  <c r="N199" i="51" s="1"/>
  <c r="J199" i="51"/>
  <c r="K199" i="51" s="1"/>
  <c r="H199" i="51"/>
  <c r="I199" i="51" s="1"/>
  <c r="AV198" i="51"/>
  <c r="AN198" i="51"/>
  <c r="AH198" i="51"/>
  <c r="AG198" i="51"/>
  <c r="AF198" i="51"/>
  <c r="AE198" i="51"/>
  <c r="AD198" i="51"/>
  <c r="AC198" i="51"/>
  <c r="AB198" i="51"/>
  <c r="AA198" i="51"/>
  <c r="X198" i="51"/>
  <c r="AT198" i="51" s="1"/>
  <c r="W198" i="51"/>
  <c r="AS198" i="51" s="1"/>
  <c r="V198" i="51"/>
  <c r="AR198" i="51" s="1"/>
  <c r="U198" i="51"/>
  <c r="AQ198" i="51" s="1"/>
  <c r="T198" i="51"/>
  <c r="AP198" i="51" s="1"/>
  <c r="S198" i="51"/>
  <c r="AO198" i="51" s="1"/>
  <c r="L198" i="51"/>
  <c r="N198" i="51" s="1"/>
  <c r="J198" i="51"/>
  <c r="AX198" i="51" s="1"/>
  <c r="H198" i="51"/>
  <c r="I198" i="51" s="1"/>
  <c r="AV197" i="51"/>
  <c r="AN197" i="51"/>
  <c r="X197" i="51"/>
  <c r="AT197" i="51" s="1"/>
  <c r="W197" i="51"/>
  <c r="AS197" i="51" s="1"/>
  <c r="V197" i="51"/>
  <c r="AR197" i="51" s="1"/>
  <c r="U197" i="51"/>
  <c r="AQ197" i="51" s="1"/>
  <c r="T197" i="51"/>
  <c r="AP197" i="51" s="1"/>
  <c r="S197" i="51"/>
  <c r="AO197" i="51" s="1"/>
  <c r="L197" i="51"/>
  <c r="N197" i="51" s="1"/>
  <c r="J197" i="51"/>
  <c r="M197" i="51" s="1"/>
  <c r="H197" i="51"/>
  <c r="I197" i="51" s="1"/>
  <c r="AV196" i="51"/>
  <c r="AN196" i="51"/>
  <c r="X196" i="51"/>
  <c r="AT196" i="51" s="1"/>
  <c r="W196" i="51"/>
  <c r="AS196" i="51" s="1"/>
  <c r="V196" i="51"/>
  <c r="AR196" i="51" s="1"/>
  <c r="U196" i="51"/>
  <c r="AQ196" i="51" s="1"/>
  <c r="T196" i="51"/>
  <c r="AP196" i="51" s="1"/>
  <c r="S196" i="51"/>
  <c r="AO196" i="51" s="1"/>
  <c r="L196" i="51"/>
  <c r="N196" i="51" s="1"/>
  <c r="J196" i="51"/>
  <c r="K196" i="51" s="1"/>
  <c r="H196" i="51"/>
  <c r="I196" i="51" s="1"/>
  <c r="AV195" i="51"/>
  <c r="AN195" i="51"/>
  <c r="AH195" i="51"/>
  <c r="AG195" i="51"/>
  <c r="AF195" i="51"/>
  <c r="AE195" i="51"/>
  <c r="AD195" i="51"/>
  <c r="AC195" i="51"/>
  <c r="AB195" i="51"/>
  <c r="AA195" i="51"/>
  <c r="X195" i="51"/>
  <c r="AT195" i="51" s="1"/>
  <c r="W195" i="51"/>
  <c r="AS195" i="51" s="1"/>
  <c r="V195" i="51"/>
  <c r="AR195" i="51" s="1"/>
  <c r="U195" i="51"/>
  <c r="AQ195" i="51" s="1"/>
  <c r="T195" i="51"/>
  <c r="AP195" i="51" s="1"/>
  <c r="S195" i="51"/>
  <c r="AO195" i="51" s="1"/>
  <c r="L195" i="51"/>
  <c r="N195" i="51" s="1"/>
  <c r="J195" i="51"/>
  <c r="AX195" i="51" s="1"/>
  <c r="H195" i="51"/>
  <c r="I195" i="51" s="1"/>
  <c r="AX194" i="51"/>
  <c r="AV194" i="51"/>
  <c r="AN194" i="51"/>
  <c r="AH194" i="51"/>
  <c r="AG194" i="51"/>
  <c r="AF194" i="51"/>
  <c r="AE194" i="51"/>
  <c r="AD194" i="51"/>
  <c r="AC194" i="51"/>
  <c r="AB194" i="51"/>
  <c r="AA194" i="51"/>
  <c r="X194" i="51"/>
  <c r="AT194" i="51" s="1"/>
  <c r="W194" i="51"/>
  <c r="AS194" i="51" s="1"/>
  <c r="V194" i="51"/>
  <c r="AR194" i="51" s="1"/>
  <c r="U194" i="51"/>
  <c r="AQ194" i="51" s="1"/>
  <c r="T194" i="51"/>
  <c r="AP194" i="51" s="1"/>
  <c r="S194" i="51"/>
  <c r="AO194" i="51" s="1"/>
  <c r="L194" i="51"/>
  <c r="N194" i="51" s="1"/>
  <c r="J194" i="51"/>
  <c r="M194" i="51" s="1"/>
  <c r="H194" i="51"/>
  <c r="I194" i="51" s="1"/>
  <c r="AV193" i="51"/>
  <c r="AN193" i="51"/>
  <c r="AH193" i="51"/>
  <c r="AG193" i="51"/>
  <c r="AF193" i="51"/>
  <c r="AE193" i="51"/>
  <c r="AD193" i="51"/>
  <c r="AC193" i="51"/>
  <c r="AB193" i="51"/>
  <c r="AA193" i="51"/>
  <c r="X193" i="51"/>
  <c r="AT193" i="51" s="1"/>
  <c r="W193" i="51"/>
  <c r="AS193" i="51" s="1"/>
  <c r="V193" i="51"/>
  <c r="AR193" i="51" s="1"/>
  <c r="U193" i="51"/>
  <c r="AQ193" i="51" s="1"/>
  <c r="T193" i="51"/>
  <c r="AP193" i="51" s="1"/>
  <c r="S193" i="51"/>
  <c r="AO193" i="51" s="1"/>
  <c r="L193" i="51"/>
  <c r="N193" i="51" s="1"/>
  <c r="J193" i="51"/>
  <c r="AX193" i="51" s="1"/>
  <c r="H193" i="51"/>
  <c r="I193" i="51" s="1"/>
  <c r="AV192" i="51"/>
  <c r="AN192" i="51"/>
  <c r="AH192" i="51"/>
  <c r="AG192" i="51"/>
  <c r="AF192" i="51"/>
  <c r="AE192" i="51"/>
  <c r="AD192" i="51"/>
  <c r="AC192" i="51"/>
  <c r="AB192" i="51"/>
  <c r="AA192" i="51"/>
  <c r="X192" i="51"/>
  <c r="AT192" i="51" s="1"/>
  <c r="W192" i="51"/>
  <c r="AS192" i="51" s="1"/>
  <c r="V192" i="51"/>
  <c r="AR192" i="51" s="1"/>
  <c r="U192" i="51"/>
  <c r="AQ192" i="51" s="1"/>
  <c r="T192" i="51"/>
  <c r="AP192" i="51" s="1"/>
  <c r="S192" i="51"/>
  <c r="AO192" i="51" s="1"/>
  <c r="L192" i="51"/>
  <c r="N192" i="51" s="1"/>
  <c r="J192" i="51"/>
  <c r="H192" i="51"/>
  <c r="I192" i="51" s="1"/>
  <c r="AV191" i="51"/>
  <c r="AN191" i="51"/>
  <c r="AH191" i="51"/>
  <c r="AG191" i="51"/>
  <c r="AF191" i="51"/>
  <c r="AE191" i="51"/>
  <c r="AD191" i="51"/>
  <c r="AC191" i="51"/>
  <c r="AB191" i="51"/>
  <c r="AA191" i="51"/>
  <c r="X191" i="51"/>
  <c r="AT191" i="51" s="1"/>
  <c r="W191" i="51"/>
  <c r="AS191" i="51" s="1"/>
  <c r="V191" i="51"/>
  <c r="AR191" i="51" s="1"/>
  <c r="U191" i="51"/>
  <c r="AQ191" i="51" s="1"/>
  <c r="T191" i="51"/>
  <c r="AP191" i="51" s="1"/>
  <c r="S191" i="51"/>
  <c r="AO191" i="51" s="1"/>
  <c r="L191" i="51"/>
  <c r="N191" i="51" s="1"/>
  <c r="J191" i="51"/>
  <c r="AX191" i="51" s="1"/>
  <c r="H191" i="51"/>
  <c r="I191" i="51" s="1"/>
  <c r="AV190" i="51"/>
  <c r="AN190" i="51"/>
  <c r="X190" i="51"/>
  <c r="AT190" i="51" s="1"/>
  <c r="W190" i="51"/>
  <c r="AS190" i="51" s="1"/>
  <c r="V190" i="51"/>
  <c r="AR190" i="51" s="1"/>
  <c r="U190" i="51"/>
  <c r="AQ190" i="51" s="1"/>
  <c r="T190" i="51"/>
  <c r="AP190" i="51" s="1"/>
  <c r="S190" i="51"/>
  <c r="AO190" i="51" s="1"/>
  <c r="L190" i="51"/>
  <c r="N190" i="51" s="1"/>
  <c r="J190" i="51"/>
  <c r="AX190" i="51" s="1"/>
  <c r="H190" i="51"/>
  <c r="I190" i="51" s="1"/>
  <c r="AV189" i="51"/>
  <c r="AN189" i="51"/>
  <c r="AH189" i="51"/>
  <c r="AG189" i="51"/>
  <c r="AF189" i="51"/>
  <c r="AE189" i="51"/>
  <c r="AD189" i="51"/>
  <c r="AC189" i="51"/>
  <c r="AB189" i="51"/>
  <c r="AA189" i="51"/>
  <c r="X189" i="51"/>
  <c r="AT189" i="51" s="1"/>
  <c r="W189" i="51"/>
  <c r="AS189" i="51" s="1"/>
  <c r="V189" i="51"/>
  <c r="AR189" i="51" s="1"/>
  <c r="U189" i="51"/>
  <c r="AQ189" i="51" s="1"/>
  <c r="T189" i="51"/>
  <c r="AP189" i="51" s="1"/>
  <c r="S189" i="51"/>
  <c r="AO189" i="51" s="1"/>
  <c r="L189" i="51"/>
  <c r="N189" i="51" s="1"/>
  <c r="J189" i="51"/>
  <c r="H189" i="51"/>
  <c r="I189" i="51" s="1"/>
  <c r="AV188" i="51"/>
  <c r="AN188" i="51"/>
  <c r="AH188" i="51"/>
  <c r="AG188" i="51"/>
  <c r="AF188" i="51"/>
  <c r="AE188" i="51"/>
  <c r="AD188" i="51"/>
  <c r="AC188" i="51"/>
  <c r="AB188" i="51"/>
  <c r="AA188" i="51"/>
  <c r="X188" i="51"/>
  <c r="AT188" i="51" s="1"/>
  <c r="W188" i="51"/>
  <c r="AS188" i="51" s="1"/>
  <c r="V188" i="51"/>
  <c r="AR188" i="51" s="1"/>
  <c r="U188" i="51"/>
  <c r="AQ188" i="51" s="1"/>
  <c r="T188" i="51"/>
  <c r="AP188" i="51" s="1"/>
  <c r="S188" i="51"/>
  <c r="AO188" i="51" s="1"/>
  <c r="L188" i="51"/>
  <c r="N188" i="51" s="1"/>
  <c r="J188" i="51"/>
  <c r="K188" i="51" s="1"/>
  <c r="H188" i="51"/>
  <c r="I188" i="51" s="1"/>
  <c r="AX187" i="51"/>
  <c r="AV187" i="51"/>
  <c r="AN187" i="51"/>
  <c r="AH187" i="51"/>
  <c r="AG187" i="51"/>
  <c r="AF187" i="51"/>
  <c r="AE187" i="51"/>
  <c r="AD187" i="51"/>
  <c r="AC187" i="51"/>
  <c r="AB187" i="51"/>
  <c r="AA187" i="51"/>
  <c r="X187" i="51"/>
  <c r="AT187" i="51" s="1"/>
  <c r="W187" i="51"/>
  <c r="AS187" i="51" s="1"/>
  <c r="V187" i="51"/>
  <c r="AR187" i="51" s="1"/>
  <c r="U187" i="51"/>
  <c r="AQ187" i="51" s="1"/>
  <c r="T187" i="51"/>
  <c r="AP187" i="51" s="1"/>
  <c r="S187" i="51"/>
  <c r="AO187" i="51" s="1"/>
  <c r="L187" i="51"/>
  <c r="N187" i="51" s="1"/>
  <c r="J187" i="51"/>
  <c r="M187" i="51" s="1"/>
  <c r="H187" i="51"/>
  <c r="I187" i="51" s="1"/>
  <c r="AX186" i="51"/>
  <c r="AV186" i="51"/>
  <c r="AN186" i="51"/>
  <c r="AH186" i="51"/>
  <c r="AG186" i="51"/>
  <c r="AF186" i="51"/>
  <c r="AE186" i="51"/>
  <c r="AD186" i="51"/>
  <c r="AC186" i="51"/>
  <c r="AB186" i="51"/>
  <c r="AA186" i="51"/>
  <c r="X186" i="51"/>
  <c r="AT186" i="51" s="1"/>
  <c r="W186" i="51"/>
  <c r="AS186" i="51" s="1"/>
  <c r="V186" i="51"/>
  <c r="AR186" i="51" s="1"/>
  <c r="U186" i="51"/>
  <c r="AQ186" i="51" s="1"/>
  <c r="T186" i="51"/>
  <c r="AP186" i="51" s="1"/>
  <c r="S186" i="51"/>
  <c r="AO186" i="51" s="1"/>
  <c r="L186" i="51"/>
  <c r="N186" i="51" s="1"/>
  <c r="J186" i="51"/>
  <c r="H186" i="51"/>
  <c r="I186" i="51" s="1"/>
  <c r="AX185" i="51"/>
  <c r="AV185" i="51"/>
  <c r="AN185" i="51"/>
  <c r="AH185" i="51"/>
  <c r="AG185" i="51"/>
  <c r="AF185" i="51"/>
  <c r="AE185" i="51"/>
  <c r="AD185" i="51"/>
  <c r="AC185" i="51"/>
  <c r="AB185" i="51"/>
  <c r="AA185" i="51"/>
  <c r="X185" i="51"/>
  <c r="AT185" i="51" s="1"/>
  <c r="W185" i="51"/>
  <c r="AS185" i="51" s="1"/>
  <c r="V185" i="51"/>
  <c r="AR185" i="51" s="1"/>
  <c r="U185" i="51"/>
  <c r="AQ185" i="51" s="1"/>
  <c r="T185" i="51"/>
  <c r="AP185" i="51" s="1"/>
  <c r="S185" i="51"/>
  <c r="AO185" i="51" s="1"/>
  <c r="L185" i="51"/>
  <c r="N185" i="51" s="1"/>
  <c r="J185" i="51"/>
  <c r="K185" i="51" s="1"/>
  <c r="H185" i="51"/>
  <c r="I185" i="51" s="1"/>
  <c r="AX184" i="51"/>
  <c r="AV184" i="51"/>
  <c r="AN184" i="51"/>
  <c r="AH184" i="51"/>
  <c r="AG184" i="51"/>
  <c r="AF184" i="51"/>
  <c r="AE184" i="51"/>
  <c r="AD184" i="51"/>
  <c r="AC184" i="51"/>
  <c r="AB184" i="51"/>
  <c r="AA184" i="51"/>
  <c r="X184" i="51"/>
  <c r="AT184" i="51" s="1"/>
  <c r="W184" i="51"/>
  <c r="AS184" i="51" s="1"/>
  <c r="V184" i="51"/>
  <c r="AR184" i="51" s="1"/>
  <c r="U184" i="51"/>
  <c r="AQ184" i="51" s="1"/>
  <c r="T184" i="51"/>
  <c r="AP184" i="51" s="1"/>
  <c r="S184" i="51"/>
  <c r="AO184" i="51" s="1"/>
  <c r="L184" i="51"/>
  <c r="N184" i="51" s="1"/>
  <c r="J184" i="51"/>
  <c r="K184" i="51" s="1"/>
  <c r="H184" i="51"/>
  <c r="I184" i="51" s="1"/>
  <c r="AV183" i="51"/>
  <c r="AN183" i="51"/>
  <c r="X183" i="51"/>
  <c r="AT183" i="51" s="1"/>
  <c r="W183" i="51"/>
  <c r="AS183" i="51" s="1"/>
  <c r="V183" i="51"/>
  <c r="AR183" i="51" s="1"/>
  <c r="U183" i="51"/>
  <c r="AQ183" i="51" s="1"/>
  <c r="T183" i="51"/>
  <c r="AP183" i="51" s="1"/>
  <c r="S183" i="51"/>
  <c r="AO183" i="51" s="1"/>
  <c r="L183" i="51"/>
  <c r="N183" i="51" s="1"/>
  <c r="J183" i="51"/>
  <c r="M183" i="51" s="1"/>
  <c r="H183" i="51"/>
  <c r="I183" i="51" s="1"/>
  <c r="AV182" i="51"/>
  <c r="AN182" i="51"/>
  <c r="X182" i="51"/>
  <c r="AT182" i="51" s="1"/>
  <c r="W182" i="51"/>
  <c r="AS182" i="51" s="1"/>
  <c r="V182" i="51"/>
  <c r="AR182" i="51" s="1"/>
  <c r="U182" i="51"/>
  <c r="AQ182" i="51" s="1"/>
  <c r="T182" i="51"/>
  <c r="AP182" i="51" s="1"/>
  <c r="S182" i="51"/>
  <c r="AO182" i="51" s="1"/>
  <c r="L182" i="51"/>
  <c r="N182" i="51" s="1"/>
  <c r="J182" i="51"/>
  <c r="M182" i="51" s="1"/>
  <c r="H182" i="51"/>
  <c r="I182" i="51" s="1"/>
  <c r="AV181" i="51"/>
  <c r="AN181" i="51"/>
  <c r="X181" i="51"/>
  <c r="AT181" i="51" s="1"/>
  <c r="W181" i="51"/>
  <c r="AS181" i="51" s="1"/>
  <c r="V181" i="51"/>
  <c r="AR181" i="51" s="1"/>
  <c r="U181" i="51"/>
  <c r="AQ181" i="51" s="1"/>
  <c r="T181" i="51"/>
  <c r="AP181" i="51" s="1"/>
  <c r="S181" i="51"/>
  <c r="AO181" i="51" s="1"/>
  <c r="L181" i="51"/>
  <c r="N181" i="51" s="1"/>
  <c r="J181" i="51"/>
  <c r="H181" i="51"/>
  <c r="I181" i="51" s="1"/>
  <c r="AV180" i="51"/>
  <c r="AN180" i="51"/>
  <c r="AH180" i="51"/>
  <c r="AG180" i="51"/>
  <c r="AF180" i="51"/>
  <c r="AE180" i="51"/>
  <c r="AD180" i="51"/>
  <c r="AC180" i="51"/>
  <c r="AB180" i="51"/>
  <c r="AA180" i="51"/>
  <c r="X180" i="51"/>
  <c r="AT180" i="51" s="1"/>
  <c r="W180" i="51"/>
  <c r="AS180" i="51" s="1"/>
  <c r="V180" i="51"/>
  <c r="AR180" i="51" s="1"/>
  <c r="U180" i="51"/>
  <c r="AQ180" i="51" s="1"/>
  <c r="T180" i="51"/>
  <c r="AP180" i="51" s="1"/>
  <c r="S180" i="51"/>
  <c r="AO180" i="51" s="1"/>
  <c r="L180" i="51"/>
  <c r="N180" i="51" s="1"/>
  <c r="J180" i="51"/>
  <c r="K180" i="51" s="1"/>
  <c r="H180" i="51"/>
  <c r="I180" i="51" s="1"/>
  <c r="AV179" i="51"/>
  <c r="AN179" i="51"/>
  <c r="AH179" i="51"/>
  <c r="AG179" i="51"/>
  <c r="AF179" i="51"/>
  <c r="AE179" i="51"/>
  <c r="AD179" i="51"/>
  <c r="AC179" i="51"/>
  <c r="AB179" i="51"/>
  <c r="AA179" i="51"/>
  <c r="X179" i="51"/>
  <c r="AT179" i="51" s="1"/>
  <c r="W179" i="51"/>
  <c r="AS179" i="51" s="1"/>
  <c r="V179" i="51"/>
  <c r="AR179" i="51" s="1"/>
  <c r="U179" i="51"/>
  <c r="AQ179" i="51" s="1"/>
  <c r="T179" i="51"/>
  <c r="AP179" i="51" s="1"/>
  <c r="S179" i="51"/>
  <c r="AO179" i="51" s="1"/>
  <c r="L179" i="51"/>
  <c r="N179" i="51" s="1"/>
  <c r="J179" i="51"/>
  <c r="AX179" i="51" s="1"/>
  <c r="H179" i="51"/>
  <c r="I179" i="51" s="1"/>
  <c r="AX178" i="51"/>
  <c r="AV178" i="51"/>
  <c r="AN178" i="51"/>
  <c r="AH178" i="51"/>
  <c r="AG178" i="51"/>
  <c r="AF178" i="51"/>
  <c r="AE178" i="51"/>
  <c r="AD178" i="51"/>
  <c r="AC178" i="51"/>
  <c r="AB178" i="51"/>
  <c r="AA178" i="51"/>
  <c r="X178" i="51"/>
  <c r="AT178" i="51" s="1"/>
  <c r="W178" i="51"/>
  <c r="AS178" i="51" s="1"/>
  <c r="V178" i="51"/>
  <c r="AR178" i="51" s="1"/>
  <c r="U178" i="51"/>
  <c r="AQ178" i="51" s="1"/>
  <c r="T178" i="51"/>
  <c r="AP178" i="51" s="1"/>
  <c r="S178" i="51"/>
  <c r="AO178" i="51" s="1"/>
  <c r="L178" i="51"/>
  <c r="N178" i="51" s="1"/>
  <c r="J178" i="51"/>
  <c r="M178" i="51" s="1"/>
  <c r="H178" i="51"/>
  <c r="I178" i="51" s="1"/>
  <c r="AH177" i="51"/>
  <c r="AG177" i="51"/>
  <c r="AF177" i="51"/>
  <c r="AE177" i="51"/>
  <c r="AD177" i="51"/>
  <c r="AC177" i="51"/>
  <c r="AB177" i="51"/>
  <c r="AA177" i="51"/>
  <c r="X177" i="51"/>
  <c r="W177" i="51"/>
  <c r="V177" i="51"/>
  <c r="U177" i="51"/>
  <c r="T177" i="51"/>
  <c r="S177" i="51"/>
  <c r="L177" i="51"/>
  <c r="N177" i="51" s="1"/>
  <c r="J177" i="51"/>
  <c r="M177" i="51" s="1"/>
  <c r="H177" i="51"/>
  <c r="I177" i="51" s="1"/>
  <c r="AV176" i="51"/>
  <c r="AN176" i="51"/>
  <c r="AH176" i="51"/>
  <c r="AG176" i="51"/>
  <c r="AF176" i="51"/>
  <c r="AE176" i="51"/>
  <c r="AD176" i="51"/>
  <c r="AC176" i="51"/>
  <c r="AB176" i="51"/>
  <c r="AA176" i="51"/>
  <c r="X176" i="51"/>
  <c r="AT176" i="51" s="1"/>
  <c r="W176" i="51"/>
  <c r="AS176" i="51" s="1"/>
  <c r="V176" i="51"/>
  <c r="AR176" i="51" s="1"/>
  <c r="U176" i="51"/>
  <c r="AQ176" i="51" s="1"/>
  <c r="T176" i="51"/>
  <c r="AP176" i="51" s="1"/>
  <c r="S176" i="51"/>
  <c r="AO176" i="51" s="1"/>
  <c r="L176" i="51"/>
  <c r="N176" i="51" s="1"/>
  <c r="J176" i="51"/>
  <c r="K176" i="51" s="1"/>
  <c r="H176" i="51"/>
  <c r="I176" i="51" s="1"/>
  <c r="AV175" i="51"/>
  <c r="AN175" i="51"/>
  <c r="X175" i="51"/>
  <c r="AT175" i="51" s="1"/>
  <c r="W175" i="51"/>
  <c r="AS175" i="51" s="1"/>
  <c r="V175" i="51"/>
  <c r="AR175" i="51" s="1"/>
  <c r="U175" i="51"/>
  <c r="AQ175" i="51" s="1"/>
  <c r="T175" i="51"/>
  <c r="AP175" i="51" s="1"/>
  <c r="S175" i="51"/>
  <c r="AO175" i="51" s="1"/>
  <c r="L175" i="51"/>
  <c r="N175" i="51" s="1"/>
  <c r="J175" i="51"/>
  <c r="H175" i="51"/>
  <c r="I175" i="51" s="1"/>
  <c r="AV174" i="51"/>
  <c r="AN174" i="51"/>
  <c r="X174" i="51"/>
  <c r="AT174" i="51" s="1"/>
  <c r="W174" i="51"/>
  <c r="AS174" i="51" s="1"/>
  <c r="V174" i="51"/>
  <c r="AR174" i="51" s="1"/>
  <c r="U174" i="51"/>
  <c r="AQ174" i="51" s="1"/>
  <c r="T174" i="51"/>
  <c r="AP174" i="51" s="1"/>
  <c r="S174" i="51"/>
  <c r="AO174" i="51" s="1"/>
  <c r="L174" i="51"/>
  <c r="N174" i="51" s="1"/>
  <c r="J174" i="51"/>
  <c r="M174" i="51" s="1"/>
  <c r="H174" i="51"/>
  <c r="I174" i="51" s="1"/>
  <c r="AV173" i="51"/>
  <c r="AN173" i="51"/>
  <c r="X173" i="51"/>
  <c r="AT173" i="51" s="1"/>
  <c r="W173" i="51"/>
  <c r="AS173" i="51" s="1"/>
  <c r="V173" i="51"/>
  <c r="AR173" i="51" s="1"/>
  <c r="U173" i="51"/>
  <c r="AQ173" i="51" s="1"/>
  <c r="T173" i="51"/>
  <c r="AP173" i="51" s="1"/>
  <c r="S173" i="51"/>
  <c r="AO173" i="51" s="1"/>
  <c r="L173" i="51"/>
  <c r="N173" i="51" s="1"/>
  <c r="J173" i="51"/>
  <c r="K173" i="51" s="1"/>
  <c r="H173" i="51"/>
  <c r="I173" i="51" s="1"/>
  <c r="AV172" i="51"/>
  <c r="AN172" i="51"/>
  <c r="X172" i="51"/>
  <c r="AT172" i="51" s="1"/>
  <c r="W172" i="51"/>
  <c r="AS172" i="51" s="1"/>
  <c r="V172" i="51"/>
  <c r="AR172" i="51" s="1"/>
  <c r="U172" i="51"/>
  <c r="AQ172" i="51" s="1"/>
  <c r="T172" i="51"/>
  <c r="AP172" i="51" s="1"/>
  <c r="S172" i="51"/>
  <c r="AO172" i="51" s="1"/>
  <c r="L172" i="51"/>
  <c r="N172" i="51" s="1"/>
  <c r="J172" i="51"/>
  <c r="H172" i="51"/>
  <c r="I172" i="51" s="1"/>
  <c r="AV171" i="51"/>
  <c r="AN171" i="51"/>
  <c r="AH171" i="51"/>
  <c r="AG171" i="51"/>
  <c r="AF171" i="51"/>
  <c r="AE171" i="51"/>
  <c r="AD171" i="51"/>
  <c r="AC171" i="51"/>
  <c r="AB171" i="51"/>
  <c r="AA171" i="51"/>
  <c r="X171" i="51"/>
  <c r="AT171" i="51" s="1"/>
  <c r="W171" i="51"/>
  <c r="AS171" i="51" s="1"/>
  <c r="V171" i="51"/>
  <c r="AR171" i="51" s="1"/>
  <c r="U171" i="51"/>
  <c r="AQ171" i="51" s="1"/>
  <c r="T171" i="51"/>
  <c r="AP171" i="51" s="1"/>
  <c r="S171" i="51"/>
  <c r="AO171" i="51" s="1"/>
  <c r="L171" i="51"/>
  <c r="N171" i="51" s="1"/>
  <c r="J171" i="51"/>
  <c r="H171" i="51"/>
  <c r="I171" i="51" s="1"/>
  <c r="AV170" i="51"/>
  <c r="AN170" i="51"/>
  <c r="AH170" i="51"/>
  <c r="AG170" i="51"/>
  <c r="AF170" i="51"/>
  <c r="AE170" i="51"/>
  <c r="AD170" i="51"/>
  <c r="AC170" i="51"/>
  <c r="AB170" i="51"/>
  <c r="AA170" i="51"/>
  <c r="X170" i="51"/>
  <c r="AT170" i="51" s="1"/>
  <c r="W170" i="51"/>
  <c r="AS170" i="51" s="1"/>
  <c r="V170" i="51"/>
  <c r="AR170" i="51" s="1"/>
  <c r="U170" i="51"/>
  <c r="AQ170" i="51" s="1"/>
  <c r="T170" i="51"/>
  <c r="AP170" i="51" s="1"/>
  <c r="S170" i="51"/>
  <c r="AO170" i="51" s="1"/>
  <c r="L170" i="51"/>
  <c r="N170" i="51" s="1"/>
  <c r="J170" i="51"/>
  <c r="K170" i="51" s="1"/>
  <c r="H170" i="51"/>
  <c r="I170" i="51" s="1"/>
  <c r="AX169" i="51"/>
  <c r="AV169" i="51"/>
  <c r="AN169" i="51"/>
  <c r="AH169" i="51"/>
  <c r="AG169" i="51"/>
  <c r="AF169" i="51"/>
  <c r="AE169" i="51"/>
  <c r="AD169" i="51"/>
  <c r="AC169" i="51"/>
  <c r="AB169" i="51"/>
  <c r="AA169" i="51"/>
  <c r="X169" i="51"/>
  <c r="AT169" i="51" s="1"/>
  <c r="W169" i="51"/>
  <c r="AS169" i="51" s="1"/>
  <c r="V169" i="51"/>
  <c r="AR169" i="51" s="1"/>
  <c r="U169" i="51"/>
  <c r="AQ169" i="51" s="1"/>
  <c r="T169" i="51"/>
  <c r="AP169" i="51" s="1"/>
  <c r="S169" i="51"/>
  <c r="AO169" i="51" s="1"/>
  <c r="L169" i="51"/>
  <c r="N169" i="51" s="1"/>
  <c r="J169" i="51"/>
  <c r="K169" i="51" s="1"/>
  <c r="H169" i="51"/>
  <c r="I169" i="51" s="1"/>
  <c r="AV168" i="51"/>
  <c r="AN168" i="51"/>
  <c r="AH168" i="51"/>
  <c r="AG168" i="51"/>
  <c r="AF168" i="51"/>
  <c r="AE168" i="51"/>
  <c r="AD168" i="51"/>
  <c r="AC168" i="51"/>
  <c r="AB168" i="51"/>
  <c r="AA168" i="51"/>
  <c r="X168" i="51"/>
  <c r="AT168" i="51" s="1"/>
  <c r="W168" i="51"/>
  <c r="AS168" i="51" s="1"/>
  <c r="V168" i="51"/>
  <c r="AR168" i="51" s="1"/>
  <c r="U168" i="51"/>
  <c r="AQ168" i="51" s="1"/>
  <c r="T168" i="51"/>
  <c r="AP168" i="51" s="1"/>
  <c r="S168" i="51"/>
  <c r="AO168" i="51" s="1"/>
  <c r="L168" i="51"/>
  <c r="N168" i="51" s="1"/>
  <c r="J168" i="51"/>
  <c r="K168" i="51" s="1"/>
  <c r="H168" i="51"/>
  <c r="I168" i="51" s="1"/>
  <c r="AV167" i="51"/>
  <c r="AN167" i="51"/>
  <c r="AH167" i="51"/>
  <c r="AG167" i="51"/>
  <c r="AF167" i="51"/>
  <c r="AE167" i="51"/>
  <c r="AD167" i="51"/>
  <c r="AC167" i="51"/>
  <c r="AB167" i="51"/>
  <c r="AA167" i="51"/>
  <c r="X167" i="51"/>
  <c r="AT167" i="51" s="1"/>
  <c r="W167" i="51"/>
  <c r="AS167" i="51" s="1"/>
  <c r="V167" i="51"/>
  <c r="AR167" i="51" s="1"/>
  <c r="U167" i="51"/>
  <c r="AQ167" i="51" s="1"/>
  <c r="T167" i="51"/>
  <c r="AP167" i="51" s="1"/>
  <c r="S167" i="51"/>
  <c r="AO167" i="51" s="1"/>
  <c r="L167" i="51"/>
  <c r="N167" i="51" s="1"/>
  <c r="J167" i="51"/>
  <c r="AX167" i="51" s="1"/>
  <c r="H167" i="51"/>
  <c r="I167" i="51" s="1"/>
  <c r="AX166" i="51"/>
  <c r="AV166" i="51"/>
  <c r="AN166" i="51"/>
  <c r="X166" i="51"/>
  <c r="AT166" i="51" s="1"/>
  <c r="W166" i="51"/>
  <c r="AS166" i="51" s="1"/>
  <c r="V166" i="51"/>
  <c r="AR166" i="51" s="1"/>
  <c r="U166" i="51"/>
  <c r="AQ166" i="51" s="1"/>
  <c r="T166" i="51"/>
  <c r="AP166" i="51" s="1"/>
  <c r="S166" i="51"/>
  <c r="AO166" i="51" s="1"/>
  <c r="L166" i="51"/>
  <c r="N166" i="51" s="1"/>
  <c r="J166" i="51"/>
  <c r="M166" i="51" s="1"/>
  <c r="H166" i="51"/>
  <c r="I166" i="51" s="1"/>
  <c r="AV165" i="51"/>
  <c r="AN165" i="51"/>
  <c r="X165" i="51"/>
  <c r="AT165" i="51" s="1"/>
  <c r="W165" i="51"/>
  <c r="AS165" i="51" s="1"/>
  <c r="V165" i="51"/>
  <c r="AR165" i="51" s="1"/>
  <c r="U165" i="51"/>
  <c r="AQ165" i="51" s="1"/>
  <c r="T165" i="51"/>
  <c r="AP165" i="51" s="1"/>
  <c r="S165" i="51"/>
  <c r="AO165" i="51" s="1"/>
  <c r="L165" i="51"/>
  <c r="N165" i="51" s="1"/>
  <c r="J165" i="51"/>
  <c r="M165" i="51" s="1"/>
  <c r="H165" i="51"/>
  <c r="I165" i="51" s="1"/>
  <c r="AV164" i="51"/>
  <c r="AN164" i="51"/>
  <c r="AH164" i="51"/>
  <c r="AG164" i="51"/>
  <c r="AF164" i="51"/>
  <c r="AE164" i="51"/>
  <c r="AD164" i="51"/>
  <c r="AC164" i="51"/>
  <c r="AB164" i="51"/>
  <c r="AA164" i="51"/>
  <c r="X164" i="51"/>
  <c r="AT164" i="51" s="1"/>
  <c r="W164" i="51"/>
  <c r="AS164" i="51" s="1"/>
  <c r="V164" i="51"/>
  <c r="AR164" i="51" s="1"/>
  <c r="U164" i="51"/>
  <c r="AQ164" i="51" s="1"/>
  <c r="T164" i="51"/>
  <c r="AP164" i="51" s="1"/>
  <c r="S164" i="51"/>
  <c r="AO164" i="51" s="1"/>
  <c r="L164" i="51"/>
  <c r="N164" i="51" s="1"/>
  <c r="J164" i="51"/>
  <c r="H164" i="51"/>
  <c r="I164" i="51" s="1"/>
  <c r="AX163" i="51"/>
  <c r="AV163" i="51"/>
  <c r="AN163" i="51"/>
  <c r="AH163" i="51"/>
  <c r="AG163" i="51"/>
  <c r="AF163" i="51"/>
  <c r="AE163" i="51"/>
  <c r="AD163" i="51"/>
  <c r="AC163" i="51"/>
  <c r="AB163" i="51"/>
  <c r="AA163" i="51"/>
  <c r="X163" i="51"/>
  <c r="AT163" i="51" s="1"/>
  <c r="W163" i="51"/>
  <c r="AS163" i="51" s="1"/>
  <c r="V163" i="51"/>
  <c r="AR163" i="51" s="1"/>
  <c r="U163" i="51"/>
  <c r="AQ163" i="51" s="1"/>
  <c r="T163" i="51"/>
  <c r="AP163" i="51" s="1"/>
  <c r="S163" i="51"/>
  <c r="AO163" i="51" s="1"/>
  <c r="L163" i="51"/>
  <c r="N163" i="51" s="1"/>
  <c r="J163" i="51"/>
  <c r="H163" i="51"/>
  <c r="I163" i="51" s="1"/>
  <c r="AV162" i="51"/>
  <c r="AN162" i="51"/>
  <c r="AH162" i="51"/>
  <c r="AG162" i="51"/>
  <c r="AF162" i="51"/>
  <c r="AE162" i="51"/>
  <c r="AD162" i="51"/>
  <c r="AC162" i="51"/>
  <c r="AB162" i="51"/>
  <c r="AA162" i="51"/>
  <c r="X162" i="51"/>
  <c r="AT162" i="51" s="1"/>
  <c r="W162" i="51"/>
  <c r="AS162" i="51" s="1"/>
  <c r="V162" i="51"/>
  <c r="AR162" i="51" s="1"/>
  <c r="U162" i="51"/>
  <c r="AQ162" i="51" s="1"/>
  <c r="T162" i="51"/>
  <c r="AP162" i="51" s="1"/>
  <c r="S162" i="51"/>
  <c r="AO162" i="51" s="1"/>
  <c r="L162" i="51"/>
  <c r="N162" i="51" s="1"/>
  <c r="J162" i="51"/>
  <c r="K162" i="51" s="1"/>
  <c r="H162" i="51"/>
  <c r="I162" i="51" s="1"/>
  <c r="AV161" i="51"/>
  <c r="AN161" i="51"/>
  <c r="AH161" i="51"/>
  <c r="AG161" i="51"/>
  <c r="AF161" i="51"/>
  <c r="AE161" i="51"/>
  <c r="AD161" i="51"/>
  <c r="AC161" i="51"/>
  <c r="AB161" i="51"/>
  <c r="AA161" i="51"/>
  <c r="X161" i="51"/>
  <c r="AT161" i="51" s="1"/>
  <c r="W161" i="51"/>
  <c r="AS161" i="51" s="1"/>
  <c r="V161" i="51"/>
  <c r="AR161" i="51" s="1"/>
  <c r="U161" i="51"/>
  <c r="AQ161" i="51" s="1"/>
  <c r="T161" i="51"/>
  <c r="AP161" i="51" s="1"/>
  <c r="S161" i="51"/>
  <c r="AO161" i="51" s="1"/>
  <c r="L161" i="51"/>
  <c r="N161" i="51" s="1"/>
  <c r="J161" i="51"/>
  <c r="M161" i="51" s="1"/>
  <c r="H161" i="51"/>
  <c r="I161" i="51" s="1"/>
  <c r="AX160" i="51"/>
  <c r="AV160" i="51"/>
  <c r="AN160" i="51"/>
  <c r="AH160" i="51"/>
  <c r="AG160" i="51"/>
  <c r="AF160" i="51"/>
  <c r="AE160" i="51"/>
  <c r="AD160" i="51"/>
  <c r="AC160" i="51"/>
  <c r="AB160" i="51"/>
  <c r="AA160" i="51"/>
  <c r="X160" i="51"/>
  <c r="AT160" i="51" s="1"/>
  <c r="W160" i="51"/>
  <c r="AS160" i="51" s="1"/>
  <c r="V160" i="51"/>
  <c r="AR160" i="51" s="1"/>
  <c r="U160" i="51"/>
  <c r="AQ160" i="51" s="1"/>
  <c r="T160" i="51"/>
  <c r="AP160" i="51" s="1"/>
  <c r="S160" i="51"/>
  <c r="AO160" i="51" s="1"/>
  <c r="L160" i="51"/>
  <c r="N160" i="51" s="1"/>
  <c r="J160" i="51"/>
  <c r="M160" i="51" s="1"/>
  <c r="H160" i="51"/>
  <c r="I160" i="51" s="1"/>
  <c r="AV159" i="51"/>
  <c r="AN159" i="51"/>
  <c r="AH159" i="51"/>
  <c r="AG159" i="51"/>
  <c r="AF159" i="51"/>
  <c r="AE159" i="51"/>
  <c r="AD159" i="51"/>
  <c r="AC159" i="51"/>
  <c r="AB159" i="51"/>
  <c r="AA159" i="51"/>
  <c r="X159" i="51"/>
  <c r="AT159" i="51" s="1"/>
  <c r="W159" i="51"/>
  <c r="AS159" i="51" s="1"/>
  <c r="V159" i="51"/>
  <c r="AR159" i="51" s="1"/>
  <c r="U159" i="51"/>
  <c r="AQ159" i="51" s="1"/>
  <c r="T159" i="51"/>
  <c r="AP159" i="51" s="1"/>
  <c r="S159" i="51"/>
  <c r="AO159" i="51" s="1"/>
  <c r="L159" i="51"/>
  <c r="N159" i="51" s="1"/>
  <c r="J159" i="51"/>
  <c r="AX159" i="51" s="1"/>
  <c r="H159" i="51"/>
  <c r="I159" i="51" s="1"/>
  <c r="AV158" i="51"/>
  <c r="AN158" i="51"/>
  <c r="AH158" i="51"/>
  <c r="AG158" i="51"/>
  <c r="AF158" i="51"/>
  <c r="AE158" i="51"/>
  <c r="AD158" i="51"/>
  <c r="AC158" i="51"/>
  <c r="AB158" i="51"/>
  <c r="AA158" i="51"/>
  <c r="X158" i="51"/>
  <c r="AT158" i="51" s="1"/>
  <c r="W158" i="51"/>
  <c r="AS158" i="51" s="1"/>
  <c r="V158" i="51"/>
  <c r="AR158" i="51" s="1"/>
  <c r="U158" i="51"/>
  <c r="AQ158" i="51" s="1"/>
  <c r="T158" i="51"/>
  <c r="AP158" i="51" s="1"/>
  <c r="S158" i="51"/>
  <c r="AO158" i="51" s="1"/>
  <c r="L158" i="51"/>
  <c r="N158" i="51" s="1"/>
  <c r="J158" i="51"/>
  <c r="K158" i="51" s="1"/>
  <c r="H158" i="51"/>
  <c r="I158" i="51" s="1"/>
  <c r="AV157" i="51"/>
  <c r="AN157" i="51"/>
  <c r="AH157" i="51"/>
  <c r="AG157" i="51"/>
  <c r="AF157" i="51"/>
  <c r="AE157" i="51"/>
  <c r="AD157" i="51"/>
  <c r="AC157" i="51"/>
  <c r="AB157" i="51"/>
  <c r="AA157" i="51"/>
  <c r="X157" i="51"/>
  <c r="AT157" i="51" s="1"/>
  <c r="W157" i="51"/>
  <c r="AS157" i="51" s="1"/>
  <c r="V157" i="51"/>
  <c r="AR157" i="51" s="1"/>
  <c r="U157" i="51"/>
  <c r="AQ157" i="51" s="1"/>
  <c r="T157" i="51"/>
  <c r="AP157" i="51" s="1"/>
  <c r="S157" i="51"/>
  <c r="AO157" i="51" s="1"/>
  <c r="L157" i="51"/>
  <c r="N157" i="51" s="1"/>
  <c r="J157" i="51"/>
  <c r="AX157" i="51" s="1"/>
  <c r="H157" i="51"/>
  <c r="I157" i="51" s="1"/>
  <c r="AV156" i="51"/>
  <c r="AN156" i="51"/>
  <c r="X156" i="51"/>
  <c r="AT156" i="51" s="1"/>
  <c r="W156" i="51"/>
  <c r="AS156" i="51" s="1"/>
  <c r="V156" i="51"/>
  <c r="AR156" i="51" s="1"/>
  <c r="U156" i="51"/>
  <c r="AQ156" i="51" s="1"/>
  <c r="T156" i="51"/>
  <c r="AP156" i="51" s="1"/>
  <c r="S156" i="51"/>
  <c r="AO156" i="51" s="1"/>
  <c r="L156" i="51"/>
  <c r="N156" i="51" s="1"/>
  <c r="J156" i="51"/>
  <c r="K156" i="51" s="1"/>
  <c r="H156" i="51"/>
  <c r="I156" i="51" s="1"/>
  <c r="AV155" i="51"/>
  <c r="AN155" i="51"/>
  <c r="AH155" i="51"/>
  <c r="AG155" i="51"/>
  <c r="AF155" i="51"/>
  <c r="AE155" i="51"/>
  <c r="AD155" i="51"/>
  <c r="AC155" i="51"/>
  <c r="AB155" i="51"/>
  <c r="AA155" i="51"/>
  <c r="X155" i="51"/>
  <c r="AT155" i="51" s="1"/>
  <c r="W155" i="51"/>
  <c r="AS155" i="51" s="1"/>
  <c r="V155" i="51"/>
  <c r="AR155" i="51" s="1"/>
  <c r="U155" i="51"/>
  <c r="AQ155" i="51" s="1"/>
  <c r="T155" i="51"/>
  <c r="AP155" i="51" s="1"/>
  <c r="S155" i="51"/>
  <c r="AO155" i="51" s="1"/>
  <c r="L155" i="51"/>
  <c r="N155" i="51" s="1"/>
  <c r="J155" i="51"/>
  <c r="K155" i="51" s="1"/>
  <c r="H155" i="51"/>
  <c r="I155" i="51" s="1"/>
  <c r="AX154" i="51"/>
  <c r="AV154" i="51"/>
  <c r="AN154" i="51"/>
  <c r="AH154" i="51"/>
  <c r="AG154" i="51"/>
  <c r="AF154" i="51"/>
  <c r="AE154" i="51"/>
  <c r="AD154" i="51"/>
  <c r="AC154" i="51"/>
  <c r="AB154" i="51"/>
  <c r="AA154" i="51"/>
  <c r="X154" i="51"/>
  <c r="AT154" i="51" s="1"/>
  <c r="W154" i="51"/>
  <c r="AS154" i="51" s="1"/>
  <c r="V154" i="51"/>
  <c r="AR154" i="51" s="1"/>
  <c r="U154" i="51"/>
  <c r="AQ154" i="51" s="1"/>
  <c r="T154" i="51"/>
  <c r="AP154" i="51" s="1"/>
  <c r="S154" i="51"/>
  <c r="AO154" i="51" s="1"/>
  <c r="L154" i="51"/>
  <c r="N154" i="51" s="1"/>
  <c r="J154" i="51"/>
  <c r="K154" i="51" s="1"/>
  <c r="H154" i="51"/>
  <c r="I154" i="51" s="1"/>
  <c r="AX153" i="51"/>
  <c r="AV153" i="51"/>
  <c r="AN153" i="51"/>
  <c r="AH153" i="51"/>
  <c r="AG153" i="51"/>
  <c r="AF153" i="51"/>
  <c r="AE153" i="51"/>
  <c r="AD153" i="51"/>
  <c r="AC153" i="51"/>
  <c r="AB153" i="51"/>
  <c r="AA153" i="51"/>
  <c r="X153" i="51"/>
  <c r="AT153" i="51" s="1"/>
  <c r="W153" i="51"/>
  <c r="AS153" i="51" s="1"/>
  <c r="V153" i="51"/>
  <c r="AR153" i="51" s="1"/>
  <c r="U153" i="51"/>
  <c r="AQ153" i="51" s="1"/>
  <c r="T153" i="51"/>
  <c r="AP153" i="51" s="1"/>
  <c r="S153" i="51"/>
  <c r="AO153" i="51" s="1"/>
  <c r="L153" i="51"/>
  <c r="N153" i="51" s="1"/>
  <c r="J153" i="51"/>
  <c r="M153" i="51" s="1"/>
  <c r="H153" i="51"/>
  <c r="I153" i="51" s="1"/>
  <c r="AV152" i="51"/>
  <c r="AN152" i="51"/>
  <c r="X152" i="51"/>
  <c r="AT152" i="51" s="1"/>
  <c r="W152" i="51"/>
  <c r="AS152" i="51" s="1"/>
  <c r="V152" i="51"/>
  <c r="AR152" i="51" s="1"/>
  <c r="U152" i="51"/>
  <c r="AQ152" i="51" s="1"/>
  <c r="T152" i="51"/>
  <c r="AP152" i="51" s="1"/>
  <c r="S152" i="51"/>
  <c r="AO152" i="51" s="1"/>
  <c r="L152" i="51"/>
  <c r="N152" i="51" s="1"/>
  <c r="J152" i="51"/>
  <c r="K152" i="51" s="1"/>
  <c r="H152" i="51"/>
  <c r="I152" i="51" s="1"/>
  <c r="AX151" i="51"/>
  <c r="AV151" i="51"/>
  <c r="AN151" i="51"/>
  <c r="AH151" i="51"/>
  <c r="AG151" i="51"/>
  <c r="AF151" i="51"/>
  <c r="AE151" i="51"/>
  <c r="AD151" i="51"/>
  <c r="AC151" i="51"/>
  <c r="AB151" i="51"/>
  <c r="AA151" i="51"/>
  <c r="X151" i="51"/>
  <c r="AT151" i="51" s="1"/>
  <c r="W151" i="51"/>
  <c r="AS151" i="51" s="1"/>
  <c r="V151" i="51"/>
  <c r="AR151" i="51" s="1"/>
  <c r="U151" i="51"/>
  <c r="AQ151" i="51" s="1"/>
  <c r="T151" i="51"/>
  <c r="AP151" i="51" s="1"/>
  <c r="S151" i="51"/>
  <c r="AO151" i="51" s="1"/>
  <c r="L151" i="51"/>
  <c r="N151" i="51" s="1"/>
  <c r="J151" i="51"/>
  <c r="H151" i="51"/>
  <c r="I151" i="51" s="1"/>
  <c r="AV150" i="51"/>
  <c r="AN150" i="51"/>
  <c r="AH150" i="51"/>
  <c r="AG150" i="51"/>
  <c r="AF150" i="51"/>
  <c r="AE150" i="51"/>
  <c r="AD150" i="51"/>
  <c r="AC150" i="51"/>
  <c r="AB150" i="51"/>
  <c r="AA150" i="51"/>
  <c r="X150" i="51"/>
  <c r="AT150" i="51" s="1"/>
  <c r="W150" i="51"/>
  <c r="AS150" i="51" s="1"/>
  <c r="V150" i="51"/>
  <c r="AR150" i="51" s="1"/>
  <c r="U150" i="51"/>
  <c r="AQ150" i="51" s="1"/>
  <c r="T150" i="51"/>
  <c r="AP150" i="51" s="1"/>
  <c r="S150" i="51"/>
  <c r="AO150" i="51" s="1"/>
  <c r="L150" i="51"/>
  <c r="N150" i="51" s="1"/>
  <c r="J150" i="51"/>
  <c r="AX150" i="51" s="1"/>
  <c r="H150" i="51"/>
  <c r="I150" i="51" s="1"/>
  <c r="AV149" i="51"/>
  <c r="AN149" i="51"/>
  <c r="AH149" i="51"/>
  <c r="AG149" i="51"/>
  <c r="AF149" i="51"/>
  <c r="AE149" i="51"/>
  <c r="AD149" i="51"/>
  <c r="AC149" i="51"/>
  <c r="AB149" i="51"/>
  <c r="AA149" i="51"/>
  <c r="X149" i="51"/>
  <c r="AT149" i="51" s="1"/>
  <c r="W149" i="51"/>
  <c r="AS149" i="51" s="1"/>
  <c r="V149" i="51"/>
  <c r="AR149" i="51" s="1"/>
  <c r="U149" i="51"/>
  <c r="AQ149" i="51" s="1"/>
  <c r="T149" i="51"/>
  <c r="AP149" i="51" s="1"/>
  <c r="S149" i="51"/>
  <c r="AO149" i="51" s="1"/>
  <c r="L149" i="51"/>
  <c r="N149" i="51" s="1"/>
  <c r="J149" i="51"/>
  <c r="AX149" i="51" s="1"/>
  <c r="H149" i="51"/>
  <c r="I149" i="51" s="1"/>
  <c r="AV148" i="51"/>
  <c r="AN148" i="51"/>
  <c r="AH148" i="51"/>
  <c r="AG148" i="51"/>
  <c r="AF148" i="51"/>
  <c r="AE148" i="51"/>
  <c r="AD148" i="51"/>
  <c r="AC148" i="51"/>
  <c r="AB148" i="51"/>
  <c r="AA148" i="51"/>
  <c r="X148" i="51"/>
  <c r="AT148" i="51" s="1"/>
  <c r="W148" i="51"/>
  <c r="AS148" i="51" s="1"/>
  <c r="V148" i="51"/>
  <c r="AR148" i="51" s="1"/>
  <c r="U148" i="51"/>
  <c r="AQ148" i="51" s="1"/>
  <c r="T148" i="51"/>
  <c r="AP148" i="51" s="1"/>
  <c r="S148" i="51"/>
  <c r="AO148" i="51" s="1"/>
  <c r="L148" i="51"/>
  <c r="N148" i="51" s="1"/>
  <c r="J148" i="51"/>
  <c r="H148" i="51"/>
  <c r="I148" i="51" s="1"/>
  <c r="AX147" i="51"/>
  <c r="AV147" i="51"/>
  <c r="AN147" i="51"/>
  <c r="X147" i="51"/>
  <c r="AT147" i="51" s="1"/>
  <c r="W147" i="51"/>
  <c r="AS147" i="51" s="1"/>
  <c r="V147" i="51"/>
  <c r="AR147" i="51" s="1"/>
  <c r="U147" i="51"/>
  <c r="AQ147" i="51" s="1"/>
  <c r="T147" i="51"/>
  <c r="AP147" i="51" s="1"/>
  <c r="S147" i="51"/>
  <c r="AO147" i="51" s="1"/>
  <c r="L147" i="51"/>
  <c r="N147" i="51" s="1"/>
  <c r="J147" i="51"/>
  <c r="H147" i="51"/>
  <c r="I147" i="51" s="1"/>
  <c r="AV146" i="51"/>
  <c r="AN146" i="51"/>
  <c r="AH146" i="51"/>
  <c r="AG146" i="51"/>
  <c r="AF146" i="51"/>
  <c r="AE146" i="51"/>
  <c r="AD146" i="51"/>
  <c r="AC146" i="51"/>
  <c r="AB146" i="51"/>
  <c r="AA146" i="51"/>
  <c r="X146" i="51"/>
  <c r="AT146" i="51" s="1"/>
  <c r="W146" i="51"/>
  <c r="AS146" i="51" s="1"/>
  <c r="V146" i="51"/>
  <c r="AR146" i="51" s="1"/>
  <c r="U146" i="51"/>
  <c r="AQ146" i="51" s="1"/>
  <c r="T146" i="51"/>
  <c r="AP146" i="51" s="1"/>
  <c r="S146" i="51"/>
  <c r="AO146" i="51" s="1"/>
  <c r="L146" i="51"/>
  <c r="N146" i="51" s="1"/>
  <c r="J146" i="51"/>
  <c r="K146" i="51" s="1"/>
  <c r="H146" i="51"/>
  <c r="I146" i="51" s="1"/>
  <c r="AV145" i="51"/>
  <c r="AN145" i="51"/>
  <c r="AH145" i="51"/>
  <c r="AG145" i="51"/>
  <c r="AF145" i="51"/>
  <c r="AE145" i="51"/>
  <c r="AD145" i="51"/>
  <c r="AC145" i="51"/>
  <c r="AB145" i="51"/>
  <c r="AA145" i="51"/>
  <c r="X145" i="51"/>
  <c r="AT145" i="51" s="1"/>
  <c r="W145" i="51"/>
  <c r="AS145" i="51" s="1"/>
  <c r="V145" i="51"/>
  <c r="AR145" i="51" s="1"/>
  <c r="U145" i="51"/>
  <c r="AQ145" i="51" s="1"/>
  <c r="T145" i="51"/>
  <c r="AP145" i="51" s="1"/>
  <c r="S145" i="51"/>
  <c r="AO145" i="51" s="1"/>
  <c r="L145" i="51"/>
  <c r="N145" i="51" s="1"/>
  <c r="J145" i="51"/>
  <c r="K145" i="51" s="1"/>
  <c r="H145" i="51"/>
  <c r="I145" i="51" s="1"/>
  <c r="AX144" i="51"/>
  <c r="AV144" i="51"/>
  <c r="AN144" i="51"/>
  <c r="AH144" i="51"/>
  <c r="AG144" i="51"/>
  <c r="AF144" i="51"/>
  <c r="AE144" i="51"/>
  <c r="AD144" i="51"/>
  <c r="AC144" i="51"/>
  <c r="AB144" i="51"/>
  <c r="AA144" i="51"/>
  <c r="X144" i="51"/>
  <c r="AT144" i="51" s="1"/>
  <c r="W144" i="51"/>
  <c r="AS144" i="51" s="1"/>
  <c r="V144" i="51"/>
  <c r="AR144" i="51" s="1"/>
  <c r="U144" i="51"/>
  <c r="AQ144" i="51" s="1"/>
  <c r="T144" i="51"/>
  <c r="AP144" i="51" s="1"/>
  <c r="S144" i="51"/>
  <c r="AO144" i="51" s="1"/>
  <c r="L144" i="51"/>
  <c r="N144" i="51" s="1"/>
  <c r="J144" i="51"/>
  <c r="K144" i="51" s="1"/>
  <c r="H144" i="51"/>
  <c r="I144" i="51" s="1"/>
  <c r="AV143" i="51"/>
  <c r="AN143" i="51"/>
  <c r="AH143" i="51"/>
  <c r="AG143" i="51"/>
  <c r="AF143" i="51"/>
  <c r="AE143" i="51"/>
  <c r="AD143" i="51"/>
  <c r="AC143" i="51"/>
  <c r="AB143" i="51"/>
  <c r="AA143" i="51"/>
  <c r="X143" i="51"/>
  <c r="AT143" i="51" s="1"/>
  <c r="W143" i="51"/>
  <c r="AS143" i="51" s="1"/>
  <c r="V143" i="51"/>
  <c r="AR143" i="51" s="1"/>
  <c r="U143" i="51"/>
  <c r="AQ143" i="51" s="1"/>
  <c r="T143" i="51"/>
  <c r="AP143" i="51" s="1"/>
  <c r="S143" i="51"/>
  <c r="AO143" i="51" s="1"/>
  <c r="L143" i="51"/>
  <c r="N143" i="51" s="1"/>
  <c r="J143" i="51"/>
  <c r="AX143" i="51" s="1"/>
  <c r="H143" i="51"/>
  <c r="I143" i="51" s="1"/>
  <c r="AV142" i="51"/>
  <c r="AN142" i="51"/>
  <c r="AH142" i="51"/>
  <c r="AG142" i="51"/>
  <c r="AF142" i="51"/>
  <c r="AE142" i="51"/>
  <c r="AD142" i="51"/>
  <c r="AC142" i="51"/>
  <c r="AB142" i="51"/>
  <c r="AA142" i="51"/>
  <c r="X142" i="51"/>
  <c r="AT142" i="51" s="1"/>
  <c r="W142" i="51"/>
  <c r="AS142" i="51" s="1"/>
  <c r="V142" i="51"/>
  <c r="AR142" i="51"/>
  <c r="U142" i="51"/>
  <c r="AQ142" i="51" s="1"/>
  <c r="T142" i="51"/>
  <c r="AP142" i="51" s="1"/>
  <c r="S142" i="51"/>
  <c r="AO142" i="51" s="1"/>
  <c r="L142" i="51"/>
  <c r="N142" i="51" s="1"/>
  <c r="J142" i="51"/>
  <c r="K142" i="51" s="1"/>
  <c r="H142" i="51"/>
  <c r="I142" i="51" s="1"/>
  <c r="AV141" i="51"/>
  <c r="AS141" i="51"/>
  <c r="AN141" i="51"/>
  <c r="AH141" i="51"/>
  <c r="AG141" i="51"/>
  <c r="AF141" i="51"/>
  <c r="AE141" i="51"/>
  <c r="AD141" i="51"/>
  <c r="AC141" i="51"/>
  <c r="AB141" i="51"/>
  <c r="AA141" i="51"/>
  <c r="X141" i="51"/>
  <c r="AT141" i="51" s="1"/>
  <c r="W141" i="51"/>
  <c r="V141" i="51"/>
  <c r="AR141" i="51" s="1"/>
  <c r="U141" i="51"/>
  <c r="AQ141" i="51" s="1"/>
  <c r="T141" i="51"/>
  <c r="AP141" i="51" s="1"/>
  <c r="S141" i="51"/>
  <c r="AO141" i="51" s="1"/>
  <c r="L141" i="51"/>
  <c r="N141" i="51" s="1"/>
  <c r="J141" i="51"/>
  <c r="K141" i="51" s="1"/>
  <c r="H141" i="51"/>
  <c r="I141" i="51" s="1"/>
  <c r="AV140" i="51"/>
  <c r="AT140" i="51"/>
  <c r="AQ140" i="51"/>
  <c r="AN140" i="51"/>
  <c r="X140" i="51"/>
  <c r="W140" i="51"/>
  <c r="AS140" i="51"/>
  <c r="V140" i="51"/>
  <c r="AR140" i="51" s="1"/>
  <c r="U140" i="51"/>
  <c r="T140" i="51"/>
  <c r="AP140" i="51" s="1"/>
  <c r="S140" i="51"/>
  <c r="AO140" i="51" s="1"/>
  <c r="L140" i="51"/>
  <c r="N140" i="51" s="1"/>
  <c r="J140" i="51"/>
  <c r="H140" i="51"/>
  <c r="I140" i="51" s="1"/>
  <c r="AV139" i="51"/>
  <c r="AN139" i="51"/>
  <c r="X139" i="51"/>
  <c r="AT139" i="51" s="1"/>
  <c r="W139" i="51"/>
  <c r="AS139" i="51" s="1"/>
  <c r="V139" i="51"/>
  <c r="AR139" i="51" s="1"/>
  <c r="U139" i="51"/>
  <c r="AQ139" i="51" s="1"/>
  <c r="T139" i="51"/>
  <c r="AP139" i="51"/>
  <c r="S139" i="51"/>
  <c r="AO139" i="51" s="1"/>
  <c r="L139" i="51"/>
  <c r="N139" i="51" s="1"/>
  <c r="J139" i="51"/>
  <c r="AX139" i="51" s="1"/>
  <c r="H139" i="51"/>
  <c r="I139" i="51" s="1"/>
  <c r="AX138" i="51"/>
  <c r="AV138" i="51"/>
  <c r="AN138" i="51"/>
  <c r="X138" i="51"/>
  <c r="AT138" i="51" s="1"/>
  <c r="W138" i="51"/>
  <c r="AS138" i="51" s="1"/>
  <c r="V138" i="51"/>
  <c r="AR138" i="51" s="1"/>
  <c r="U138" i="51"/>
  <c r="AQ138" i="51"/>
  <c r="T138" i="51"/>
  <c r="AP138" i="51" s="1"/>
  <c r="S138" i="51"/>
  <c r="AO138" i="51" s="1"/>
  <c r="L138" i="51"/>
  <c r="N138" i="51" s="1"/>
  <c r="J138" i="51"/>
  <c r="M138" i="51" s="1"/>
  <c r="H138" i="51"/>
  <c r="I138" i="51" s="1"/>
  <c r="AV137" i="51"/>
  <c r="AN137" i="51"/>
  <c r="X137" i="51"/>
  <c r="AT137" i="51" s="1"/>
  <c r="W137" i="51"/>
  <c r="AS137" i="51" s="1"/>
  <c r="V137" i="51"/>
  <c r="AR137" i="51" s="1"/>
  <c r="U137" i="51"/>
  <c r="AQ137" i="51" s="1"/>
  <c r="T137" i="51"/>
  <c r="AP137" i="51" s="1"/>
  <c r="S137" i="51"/>
  <c r="AO137" i="51" s="1"/>
  <c r="L137" i="51"/>
  <c r="N137" i="51" s="1"/>
  <c r="J137" i="51"/>
  <c r="AX137" i="51" s="1"/>
  <c r="H137" i="51"/>
  <c r="I137" i="51" s="1"/>
  <c r="AV136" i="51"/>
  <c r="AN136" i="51"/>
  <c r="AH136" i="51"/>
  <c r="AG136" i="51"/>
  <c r="AF136" i="51"/>
  <c r="AE136" i="51"/>
  <c r="AD136" i="51"/>
  <c r="AC136" i="51"/>
  <c r="AB136" i="51"/>
  <c r="AA136" i="51"/>
  <c r="X136" i="51"/>
  <c r="AT136" i="51" s="1"/>
  <c r="W136" i="51"/>
  <c r="AS136" i="51" s="1"/>
  <c r="V136" i="51"/>
  <c r="AR136" i="51" s="1"/>
  <c r="U136" i="51"/>
  <c r="AQ136" i="51" s="1"/>
  <c r="T136" i="51"/>
  <c r="AP136" i="51" s="1"/>
  <c r="S136" i="51"/>
  <c r="AO136" i="51" s="1"/>
  <c r="L136" i="51"/>
  <c r="N136" i="51" s="1"/>
  <c r="J136" i="51"/>
  <c r="K136" i="51" s="1"/>
  <c r="H136" i="51"/>
  <c r="I136" i="51" s="1"/>
  <c r="AV135" i="51"/>
  <c r="AN135" i="51"/>
  <c r="AH135" i="51"/>
  <c r="AG135" i="51"/>
  <c r="AF135" i="51"/>
  <c r="AE135" i="51"/>
  <c r="AD135" i="51"/>
  <c r="AC135" i="51"/>
  <c r="AB135" i="51"/>
  <c r="AA135" i="51"/>
  <c r="X135" i="51"/>
  <c r="AT135" i="51" s="1"/>
  <c r="W135" i="51"/>
  <c r="AS135" i="51" s="1"/>
  <c r="V135" i="51"/>
  <c r="AR135" i="51" s="1"/>
  <c r="U135" i="51"/>
  <c r="AQ135" i="51" s="1"/>
  <c r="T135" i="51"/>
  <c r="AP135" i="51" s="1"/>
  <c r="S135" i="51"/>
  <c r="AO135" i="51" s="1"/>
  <c r="L135" i="51"/>
  <c r="N135" i="51" s="1"/>
  <c r="J135" i="51"/>
  <c r="K135" i="51" s="1"/>
  <c r="H135" i="51"/>
  <c r="I135" i="51" s="1"/>
  <c r="AV133" i="51"/>
  <c r="AN133" i="51"/>
  <c r="X133" i="51"/>
  <c r="AT133" i="51" s="1"/>
  <c r="W133" i="51"/>
  <c r="AS133" i="51" s="1"/>
  <c r="V133" i="51"/>
  <c r="AR133" i="51" s="1"/>
  <c r="U133" i="51"/>
  <c r="AQ133" i="51" s="1"/>
  <c r="T133" i="51"/>
  <c r="AP133" i="51" s="1"/>
  <c r="S133" i="51"/>
  <c r="AO133" i="51" s="1"/>
  <c r="L133" i="51"/>
  <c r="N133" i="51" s="1"/>
  <c r="J133" i="51"/>
  <c r="AX133" i="51" s="1"/>
  <c r="H133" i="51"/>
  <c r="I133" i="51" s="1"/>
  <c r="AV132" i="51"/>
  <c r="AN132" i="51"/>
  <c r="AH132" i="51"/>
  <c r="AG132" i="51"/>
  <c r="AF132" i="51"/>
  <c r="AE132" i="51"/>
  <c r="AD132" i="51"/>
  <c r="AC132" i="51"/>
  <c r="AB132" i="51"/>
  <c r="AA132" i="51"/>
  <c r="X132" i="51"/>
  <c r="AT132" i="51" s="1"/>
  <c r="W132" i="51"/>
  <c r="AS132" i="51" s="1"/>
  <c r="V132" i="51"/>
  <c r="AR132" i="51" s="1"/>
  <c r="U132" i="51"/>
  <c r="AQ132" i="51" s="1"/>
  <c r="T132" i="51"/>
  <c r="AP132" i="51" s="1"/>
  <c r="S132" i="51"/>
  <c r="AO132" i="51" s="1"/>
  <c r="L132" i="51"/>
  <c r="N132" i="51" s="1"/>
  <c r="J132" i="51"/>
  <c r="M132" i="51" s="1"/>
  <c r="H132" i="51"/>
  <c r="I132" i="51" s="1"/>
  <c r="AV131" i="51"/>
  <c r="AN131" i="51"/>
  <c r="X131" i="51"/>
  <c r="AT131" i="51" s="1"/>
  <c r="W131" i="51"/>
  <c r="AS131" i="51" s="1"/>
  <c r="V131" i="51"/>
  <c r="AR131" i="51" s="1"/>
  <c r="U131" i="51"/>
  <c r="AQ131" i="51" s="1"/>
  <c r="T131" i="51"/>
  <c r="AP131" i="51" s="1"/>
  <c r="S131" i="51"/>
  <c r="AO131" i="51" s="1"/>
  <c r="L131" i="51"/>
  <c r="N131" i="51" s="1"/>
  <c r="J131" i="51"/>
  <c r="H131" i="51"/>
  <c r="I131" i="51" s="1"/>
  <c r="AV130" i="51"/>
  <c r="AN130" i="51"/>
  <c r="X130" i="51"/>
  <c r="AT130" i="51" s="1"/>
  <c r="W130" i="51"/>
  <c r="AS130" i="51"/>
  <c r="V130" i="51"/>
  <c r="AR130" i="51" s="1"/>
  <c r="U130" i="51"/>
  <c r="AQ130" i="51" s="1"/>
  <c r="T130" i="51"/>
  <c r="AP130" i="51" s="1"/>
  <c r="S130" i="51"/>
  <c r="AO130" i="51" s="1"/>
  <c r="L130" i="51"/>
  <c r="N130" i="51" s="1"/>
  <c r="J130" i="51"/>
  <c r="M130" i="51" s="1"/>
  <c r="H130" i="51"/>
  <c r="I130" i="51" s="1"/>
  <c r="AV129" i="51"/>
  <c r="AN129" i="51"/>
  <c r="AH129" i="51"/>
  <c r="AG129" i="51"/>
  <c r="AF129" i="51"/>
  <c r="AE129" i="51"/>
  <c r="AD129" i="51"/>
  <c r="AC129" i="51"/>
  <c r="AB129" i="51"/>
  <c r="AA129" i="51"/>
  <c r="X129" i="51"/>
  <c r="AT129" i="51" s="1"/>
  <c r="W129" i="51"/>
  <c r="AS129" i="51"/>
  <c r="V129" i="51"/>
  <c r="AR129" i="51" s="1"/>
  <c r="U129" i="51"/>
  <c r="AQ129" i="51" s="1"/>
  <c r="T129" i="51"/>
  <c r="AP129" i="51" s="1"/>
  <c r="S129" i="51"/>
  <c r="AO129" i="51" s="1"/>
  <c r="L129" i="51"/>
  <c r="N129" i="51" s="1"/>
  <c r="J129" i="51"/>
  <c r="H129" i="51"/>
  <c r="I129" i="51" s="1"/>
  <c r="AV128" i="51"/>
  <c r="AN128" i="51"/>
  <c r="X128" i="51"/>
  <c r="AT128" i="51" s="1"/>
  <c r="W128" i="51"/>
  <c r="AS128" i="51" s="1"/>
  <c r="V128" i="51"/>
  <c r="AR128" i="51" s="1"/>
  <c r="U128" i="51"/>
  <c r="AQ128" i="51" s="1"/>
  <c r="T128" i="51"/>
  <c r="AP128" i="51" s="1"/>
  <c r="S128" i="51"/>
  <c r="AO128" i="51" s="1"/>
  <c r="L128" i="51"/>
  <c r="N128" i="51" s="1"/>
  <c r="J128" i="51"/>
  <c r="M128" i="51" s="1"/>
  <c r="H128" i="51"/>
  <c r="I128" i="51" s="1"/>
  <c r="AV127" i="51"/>
  <c r="AN127" i="51"/>
  <c r="AH127" i="51"/>
  <c r="AG127" i="51"/>
  <c r="AF127" i="51"/>
  <c r="AE127" i="51"/>
  <c r="AD127" i="51"/>
  <c r="AC127" i="51"/>
  <c r="AB127" i="51"/>
  <c r="AA127" i="51"/>
  <c r="X127" i="51"/>
  <c r="AT127" i="51" s="1"/>
  <c r="W127" i="51"/>
  <c r="AS127" i="51" s="1"/>
  <c r="V127" i="51"/>
  <c r="AR127" i="51" s="1"/>
  <c r="U127" i="51"/>
  <c r="AQ127" i="51" s="1"/>
  <c r="T127" i="51"/>
  <c r="AP127" i="51" s="1"/>
  <c r="S127" i="51"/>
  <c r="AO127" i="51" s="1"/>
  <c r="L127" i="51"/>
  <c r="N127" i="51" s="1"/>
  <c r="J127" i="51"/>
  <c r="K127" i="51" s="1"/>
  <c r="H127" i="51"/>
  <c r="I127" i="51" s="1"/>
  <c r="AV126" i="51"/>
  <c r="AN126" i="51"/>
  <c r="AH126" i="51"/>
  <c r="AG126" i="51"/>
  <c r="AF126" i="51"/>
  <c r="AE126" i="51"/>
  <c r="AD126" i="51"/>
  <c r="AC126" i="51"/>
  <c r="AB126" i="51"/>
  <c r="AA126" i="51"/>
  <c r="X126" i="51"/>
  <c r="AT126" i="51" s="1"/>
  <c r="W126" i="51"/>
  <c r="AS126" i="51" s="1"/>
  <c r="V126" i="51"/>
  <c r="AR126" i="51" s="1"/>
  <c r="U126" i="51"/>
  <c r="AQ126" i="51" s="1"/>
  <c r="T126" i="51"/>
  <c r="AP126" i="51" s="1"/>
  <c r="S126" i="51"/>
  <c r="AO126" i="51" s="1"/>
  <c r="L126" i="51"/>
  <c r="N126" i="51" s="1"/>
  <c r="J126" i="51"/>
  <c r="H126" i="51"/>
  <c r="I126" i="51" s="1"/>
  <c r="AV125" i="51"/>
  <c r="AN125" i="51"/>
  <c r="AH125" i="51"/>
  <c r="AG125" i="51"/>
  <c r="AF125" i="51"/>
  <c r="AE125" i="51"/>
  <c r="AD125" i="51"/>
  <c r="AC125" i="51"/>
  <c r="AB125" i="51"/>
  <c r="AA125" i="51"/>
  <c r="X125" i="51"/>
  <c r="AT125" i="51" s="1"/>
  <c r="W125" i="51"/>
  <c r="AS125" i="51" s="1"/>
  <c r="V125" i="51"/>
  <c r="AR125" i="51" s="1"/>
  <c r="U125" i="51"/>
  <c r="AQ125" i="51" s="1"/>
  <c r="T125" i="51"/>
  <c r="AP125" i="51" s="1"/>
  <c r="S125" i="51"/>
  <c r="AO125" i="51" s="1"/>
  <c r="L125" i="51"/>
  <c r="N125" i="51" s="1"/>
  <c r="J125" i="51"/>
  <c r="K125" i="51" s="1"/>
  <c r="H125" i="51"/>
  <c r="I125" i="51" s="1"/>
  <c r="AV124" i="51"/>
  <c r="AN124" i="51"/>
  <c r="AH124" i="51"/>
  <c r="AG124" i="51"/>
  <c r="AF124" i="51"/>
  <c r="AE124" i="51"/>
  <c r="AD124" i="51"/>
  <c r="AC124" i="51"/>
  <c r="AB124" i="51"/>
  <c r="AA124" i="51"/>
  <c r="X124" i="51"/>
  <c r="AT124" i="51" s="1"/>
  <c r="W124" i="51"/>
  <c r="AS124" i="51" s="1"/>
  <c r="V124" i="51"/>
  <c r="AR124" i="51" s="1"/>
  <c r="U124" i="51"/>
  <c r="AQ124" i="51" s="1"/>
  <c r="T124" i="51"/>
  <c r="AP124" i="51" s="1"/>
  <c r="S124" i="51"/>
  <c r="AO124" i="51" s="1"/>
  <c r="L124" i="51"/>
  <c r="N124" i="51" s="1"/>
  <c r="J124" i="51"/>
  <c r="K124" i="51" s="1"/>
  <c r="H124" i="51"/>
  <c r="I124" i="51" s="1"/>
  <c r="AX123" i="51"/>
  <c r="AV123" i="51"/>
  <c r="AN123" i="51"/>
  <c r="AH123" i="51"/>
  <c r="AG123" i="51"/>
  <c r="AF123" i="51"/>
  <c r="AE123" i="51"/>
  <c r="AD123" i="51"/>
  <c r="AC123" i="51"/>
  <c r="AB123" i="51"/>
  <c r="AA123" i="51"/>
  <c r="X123" i="51"/>
  <c r="AT123" i="51" s="1"/>
  <c r="W123" i="51"/>
  <c r="AS123" i="51" s="1"/>
  <c r="V123" i="51"/>
  <c r="AR123" i="51" s="1"/>
  <c r="U123" i="51"/>
  <c r="AQ123" i="51" s="1"/>
  <c r="T123" i="51"/>
  <c r="AP123" i="51" s="1"/>
  <c r="S123" i="51"/>
  <c r="AO123" i="51" s="1"/>
  <c r="L123" i="51"/>
  <c r="N123" i="51" s="1"/>
  <c r="J123" i="51"/>
  <c r="M123" i="51" s="1"/>
  <c r="H123" i="51"/>
  <c r="I123" i="51" s="1"/>
  <c r="AX122" i="51"/>
  <c r="AV122" i="51"/>
  <c r="AN122" i="51"/>
  <c r="AH122" i="51"/>
  <c r="AG122" i="51"/>
  <c r="AF122" i="51"/>
  <c r="AE122" i="51"/>
  <c r="AD122" i="51"/>
  <c r="AC122" i="51"/>
  <c r="AB122" i="51"/>
  <c r="AA122" i="51"/>
  <c r="X122" i="51"/>
  <c r="AT122" i="51" s="1"/>
  <c r="W122" i="51"/>
  <c r="AS122" i="51" s="1"/>
  <c r="V122" i="51"/>
  <c r="AR122" i="51" s="1"/>
  <c r="U122" i="51"/>
  <c r="AQ122" i="51" s="1"/>
  <c r="T122" i="51"/>
  <c r="AP122" i="51" s="1"/>
  <c r="S122" i="51"/>
  <c r="AO122" i="51" s="1"/>
  <c r="L122" i="51"/>
  <c r="N122" i="51" s="1"/>
  <c r="J122" i="51"/>
  <c r="H122" i="51"/>
  <c r="I122" i="51" s="1"/>
  <c r="AV121" i="51"/>
  <c r="AN121" i="51"/>
  <c r="AH121" i="51"/>
  <c r="AG121" i="51"/>
  <c r="AF121" i="51"/>
  <c r="AE121" i="51"/>
  <c r="AD121" i="51"/>
  <c r="AC121" i="51"/>
  <c r="AB121" i="51"/>
  <c r="AA121" i="51"/>
  <c r="X121" i="51"/>
  <c r="AT121" i="51" s="1"/>
  <c r="W121" i="51"/>
  <c r="AS121" i="51" s="1"/>
  <c r="V121" i="51"/>
  <c r="AR121" i="51" s="1"/>
  <c r="U121" i="51"/>
  <c r="AQ121" i="51" s="1"/>
  <c r="T121" i="51"/>
  <c r="AP121" i="51" s="1"/>
  <c r="S121" i="51"/>
  <c r="AO121" i="51" s="1"/>
  <c r="L121" i="51"/>
  <c r="N121" i="51" s="1"/>
  <c r="J121" i="51"/>
  <c r="M121" i="51" s="1"/>
  <c r="H121" i="51"/>
  <c r="I121" i="51" s="1"/>
  <c r="AV120" i="51"/>
  <c r="AN120" i="51"/>
  <c r="AH120" i="51"/>
  <c r="AG120" i="51"/>
  <c r="AF120" i="51"/>
  <c r="AE120" i="51"/>
  <c r="AD120" i="51"/>
  <c r="AC120" i="51"/>
  <c r="AB120" i="51"/>
  <c r="AA120" i="51"/>
  <c r="X120" i="51"/>
  <c r="AT120" i="51" s="1"/>
  <c r="W120" i="51"/>
  <c r="AS120" i="51" s="1"/>
  <c r="V120" i="51"/>
  <c r="AR120" i="51" s="1"/>
  <c r="U120" i="51"/>
  <c r="AQ120" i="51" s="1"/>
  <c r="T120" i="51"/>
  <c r="AP120" i="51" s="1"/>
  <c r="S120" i="51"/>
  <c r="AO120" i="51" s="1"/>
  <c r="L120" i="51"/>
  <c r="N120" i="51" s="1"/>
  <c r="J120" i="51"/>
  <c r="K120" i="51" s="1"/>
  <c r="H120" i="51"/>
  <c r="I120" i="51" s="1"/>
  <c r="AV119" i="51"/>
  <c r="AN119" i="51"/>
  <c r="AH119" i="51"/>
  <c r="AG119" i="51"/>
  <c r="AF119" i="51"/>
  <c r="AE119" i="51"/>
  <c r="AD119" i="51"/>
  <c r="AC119" i="51"/>
  <c r="AB119" i="51"/>
  <c r="AA119" i="51"/>
  <c r="X119" i="51"/>
  <c r="AT119" i="51" s="1"/>
  <c r="W119" i="51"/>
  <c r="AS119" i="51" s="1"/>
  <c r="V119" i="51"/>
  <c r="AR119" i="51" s="1"/>
  <c r="U119" i="51"/>
  <c r="AQ119" i="51" s="1"/>
  <c r="T119" i="51"/>
  <c r="AP119" i="51" s="1"/>
  <c r="S119" i="51"/>
  <c r="AO119" i="51" s="1"/>
  <c r="L119" i="51"/>
  <c r="N119" i="51" s="1"/>
  <c r="J119" i="51"/>
  <c r="H119" i="51"/>
  <c r="I119" i="51" s="1"/>
  <c r="AX118" i="51"/>
  <c r="AV118" i="51"/>
  <c r="AN118" i="51"/>
  <c r="AH118" i="51"/>
  <c r="AG118" i="51"/>
  <c r="AF118" i="51"/>
  <c r="AE118" i="51"/>
  <c r="AD118" i="51"/>
  <c r="AC118" i="51"/>
  <c r="AB118" i="51"/>
  <c r="AA118" i="51"/>
  <c r="X118" i="51"/>
  <c r="AT118" i="51" s="1"/>
  <c r="W118" i="51"/>
  <c r="AS118" i="51" s="1"/>
  <c r="V118" i="51"/>
  <c r="AR118" i="51" s="1"/>
  <c r="U118" i="51"/>
  <c r="AQ118" i="51" s="1"/>
  <c r="T118" i="51"/>
  <c r="AP118" i="51" s="1"/>
  <c r="S118" i="51"/>
  <c r="AO118" i="51" s="1"/>
  <c r="L118" i="51"/>
  <c r="N118" i="51" s="1"/>
  <c r="J118" i="51"/>
  <c r="K118" i="51" s="1"/>
  <c r="H118" i="51"/>
  <c r="I118" i="51" s="1"/>
  <c r="AX117" i="51"/>
  <c r="AV117" i="51"/>
  <c r="AN117" i="51"/>
  <c r="AH117" i="51"/>
  <c r="AG117" i="51"/>
  <c r="AF117" i="51"/>
  <c r="AE117" i="51"/>
  <c r="AD117" i="51"/>
  <c r="AC117" i="51"/>
  <c r="AB117" i="51"/>
  <c r="AA117" i="51"/>
  <c r="X117" i="51"/>
  <c r="AT117" i="51" s="1"/>
  <c r="W117" i="51"/>
  <c r="AS117" i="51" s="1"/>
  <c r="V117" i="51"/>
  <c r="AR117" i="51" s="1"/>
  <c r="U117" i="51"/>
  <c r="AQ117" i="51" s="1"/>
  <c r="T117" i="51"/>
  <c r="AP117" i="51" s="1"/>
  <c r="S117" i="51"/>
  <c r="AO117" i="51" s="1"/>
  <c r="L117" i="51"/>
  <c r="N117" i="51" s="1"/>
  <c r="J117" i="51"/>
  <c r="K117" i="51" s="1"/>
  <c r="H117" i="51"/>
  <c r="I117" i="51" s="1"/>
  <c r="AV116" i="51"/>
  <c r="AN116" i="51"/>
  <c r="AH116" i="51"/>
  <c r="AG116" i="51"/>
  <c r="AF116" i="51"/>
  <c r="AE116" i="51"/>
  <c r="AD116" i="51"/>
  <c r="AC116" i="51"/>
  <c r="AB116" i="51"/>
  <c r="AA116" i="51"/>
  <c r="X116" i="51"/>
  <c r="AT116" i="51" s="1"/>
  <c r="W116" i="51"/>
  <c r="AS116" i="51" s="1"/>
  <c r="V116" i="51"/>
  <c r="AR116" i="51" s="1"/>
  <c r="U116" i="51"/>
  <c r="AQ116" i="51" s="1"/>
  <c r="T116" i="51"/>
  <c r="AP116" i="51"/>
  <c r="S116" i="51"/>
  <c r="AO116" i="51" s="1"/>
  <c r="L116" i="51"/>
  <c r="N116" i="51" s="1"/>
  <c r="J116" i="51"/>
  <c r="M116" i="51" s="1"/>
  <c r="H116" i="51"/>
  <c r="I116" i="51" s="1"/>
  <c r="AX115" i="51"/>
  <c r="AV115" i="51"/>
  <c r="AN115" i="51"/>
  <c r="AH115" i="51"/>
  <c r="AG115" i="51"/>
  <c r="AF115" i="51"/>
  <c r="AE115" i="51"/>
  <c r="AD115" i="51"/>
  <c r="AC115" i="51"/>
  <c r="AB115" i="51"/>
  <c r="AA115" i="51"/>
  <c r="X115" i="51"/>
  <c r="AT115" i="51" s="1"/>
  <c r="W115" i="51"/>
  <c r="AS115" i="51" s="1"/>
  <c r="V115" i="51"/>
  <c r="AR115" i="51" s="1"/>
  <c r="U115" i="51"/>
  <c r="AQ115" i="51" s="1"/>
  <c r="T115" i="51"/>
  <c r="AP115" i="51" s="1"/>
  <c r="S115" i="51"/>
  <c r="AO115" i="51" s="1"/>
  <c r="L115" i="51"/>
  <c r="N115" i="51" s="1"/>
  <c r="J115" i="51"/>
  <c r="K115" i="51" s="1"/>
  <c r="H115" i="51"/>
  <c r="I115" i="51" s="1"/>
  <c r="AV114" i="51"/>
  <c r="AN114" i="51"/>
  <c r="AH114" i="51"/>
  <c r="AG114" i="51"/>
  <c r="AF114" i="51"/>
  <c r="AE114" i="51"/>
  <c r="AD114" i="51"/>
  <c r="AC114" i="51"/>
  <c r="AB114" i="51"/>
  <c r="AA114" i="51"/>
  <c r="X114" i="51"/>
  <c r="AT114" i="51" s="1"/>
  <c r="W114" i="51"/>
  <c r="AS114" i="51" s="1"/>
  <c r="V114" i="51"/>
  <c r="AR114" i="51" s="1"/>
  <c r="U114" i="51"/>
  <c r="AQ114" i="51" s="1"/>
  <c r="T114" i="51"/>
  <c r="AP114" i="51" s="1"/>
  <c r="S114" i="51"/>
  <c r="AO114" i="51" s="1"/>
  <c r="L114" i="51"/>
  <c r="N114" i="51" s="1"/>
  <c r="J114" i="51"/>
  <c r="H114" i="51"/>
  <c r="I114" i="51" s="1"/>
  <c r="AV113" i="51"/>
  <c r="AN113" i="51"/>
  <c r="AH113" i="51"/>
  <c r="AG113" i="51"/>
  <c r="AF113" i="51"/>
  <c r="AE113" i="51"/>
  <c r="AD113" i="51"/>
  <c r="AC113" i="51"/>
  <c r="AB113" i="51"/>
  <c r="AA113" i="51"/>
  <c r="X113" i="51"/>
  <c r="AT113" i="51" s="1"/>
  <c r="W113" i="51"/>
  <c r="AS113" i="51" s="1"/>
  <c r="V113" i="51"/>
  <c r="AR113" i="51" s="1"/>
  <c r="U113" i="51"/>
  <c r="AQ113" i="51" s="1"/>
  <c r="T113" i="51"/>
  <c r="AP113" i="51" s="1"/>
  <c r="S113" i="51"/>
  <c r="AO113" i="51" s="1"/>
  <c r="L113" i="51"/>
  <c r="N113" i="51" s="1"/>
  <c r="J113" i="51"/>
  <c r="M113" i="51" s="1"/>
  <c r="H113" i="51"/>
  <c r="I113" i="51" s="1"/>
  <c r="AV112" i="51"/>
  <c r="AN112" i="51"/>
  <c r="AH112" i="51"/>
  <c r="AG112" i="51"/>
  <c r="AF112" i="51"/>
  <c r="AE112" i="51"/>
  <c r="AD112" i="51"/>
  <c r="AC112" i="51"/>
  <c r="AB112" i="51"/>
  <c r="AA112" i="51"/>
  <c r="X112" i="51"/>
  <c r="AT112" i="51" s="1"/>
  <c r="W112" i="51"/>
  <c r="AS112" i="51" s="1"/>
  <c r="V112" i="51"/>
  <c r="AR112" i="51" s="1"/>
  <c r="U112" i="51"/>
  <c r="AQ112" i="51" s="1"/>
  <c r="T112" i="51"/>
  <c r="AP112" i="51" s="1"/>
  <c r="S112" i="51"/>
  <c r="AO112" i="51" s="1"/>
  <c r="L112" i="51"/>
  <c r="N112" i="51" s="1"/>
  <c r="J112" i="51"/>
  <c r="K112" i="51" s="1"/>
  <c r="H112" i="51"/>
  <c r="I112" i="51" s="1"/>
  <c r="AX111" i="51"/>
  <c r="AV111" i="51"/>
  <c r="AN111" i="51"/>
  <c r="AH111" i="51"/>
  <c r="AG111" i="51"/>
  <c r="AF111" i="51"/>
  <c r="AE111" i="51"/>
  <c r="AD111" i="51"/>
  <c r="AC111" i="51"/>
  <c r="AB111" i="51"/>
  <c r="AA111" i="51"/>
  <c r="X111" i="51"/>
  <c r="AT111" i="51" s="1"/>
  <c r="W111" i="51"/>
  <c r="AS111" i="51" s="1"/>
  <c r="V111" i="51"/>
  <c r="AR111" i="51" s="1"/>
  <c r="U111" i="51"/>
  <c r="AQ111" i="51" s="1"/>
  <c r="T111" i="51"/>
  <c r="AP111" i="51" s="1"/>
  <c r="S111" i="51"/>
  <c r="AO111" i="51" s="1"/>
  <c r="L111" i="51"/>
  <c r="N111" i="51" s="1"/>
  <c r="J111" i="51"/>
  <c r="M111" i="51" s="1"/>
  <c r="H111" i="51"/>
  <c r="I111" i="51" s="1"/>
  <c r="AX110" i="51"/>
  <c r="AV110" i="51"/>
  <c r="AN110" i="51"/>
  <c r="X110" i="51"/>
  <c r="AT110" i="51" s="1"/>
  <c r="W110" i="51"/>
  <c r="AS110" i="51" s="1"/>
  <c r="V110" i="51"/>
  <c r="AR110" i="51" s="1"/>
  <c r="U110" i="51"/>
  <c r="AQ110" i="51" s="1"/>
  <c r="T110" i="51"/>
  <c r="AP110" i="51" s="1"/>
  <c r="S110" i="51"/>
  <c r="AO110" i="51" s="1"/>
  <c r="L110" i="51"/>
  <c r="N110" i="51" s="1"/>
  <c r="J110" i="51"/>
  <c r="H110" i="51"/>
  <c r="I110" i="51" s="1"/>
  <c r="AV109" i="51"/>
  <c r="AN109" i="51"/>
  <c r="AH109" i="51"/>
  <c r="AG109" i="51"/>
  <c r="AF109" i="51"/>
  <c r="AE109" i="51"/>
  <c r="AD109" i="51"/>
  <c r="AC109" i="51"/>
  <c r="AB109" i="51"/>
  <c r="AA109" i="51"/>
  <c r="X109" i="51"/>
  <c r="AT109" i="51" s="1"/>
  <c r="W109" i="51"/>
  <c r="AS109" i="51" s="1"/>
  <c r="V109" i="51"/>
  <c r="AR109" i="51" s="1"/>
  <c r="U109" i="51"/>
  <c r="AQ109" i="51" s="1"/>
  <c r="T109" i="51"/>
  <c r="AP109" i="51" s="1"/>
  <c r="S109" i="51"/>
  <c r="AO109" i="51" s="1"/>
  <c r="L109" i="51"/>
  <c r="N109" i="51" s="1"/>
  <c r="J109" i="51"/>
  <c r="K109" i="51" s="1"/>
  <c r="H109" i="51"/>
  <c r="I109" i="51" s="1"/>
  <c r="AX108" i="51"/>
  <c r="AV108" i="51"/>
  <c r="AN108" i="51"/>
  <c r="AH108" i="51"/>
  <c r="AG108" i="51"/>
  <c r="AF108" i="51"/>
  <c r="AE108" i="51"/>
  <c r="AD108" i="51"/>
  <c r="AC108" i="51"/>
  <c r="AB108" i="51"/>
  <c r="AA108" i="51"/>
  <c r="X108" i="51"/>
  <c r="AT108" i="51" s="1"/>
  <c r="W108" i="51"/>
  <c r="AS108" i="51" s="1"/>
  <c r="V108" i="51"/>
  <c r="AR108" i="51" s="1"/>
  <c r="U108" i="51"/>
  <c r="AQ108" i="51" s="1"/>
  <c r="T108" i="51"/>
  <c r="AP108" i="51" s="1"/>
  <c r="S108" i="51"/>
  <c r="AO108" i="51" s="1"/>
  <c r="L108" i="51"/>
  <c r="N108" i="51"/>
  <c r="J108" i="51"/>
  <c r="K108" i="51" s="1"/>
  <c r="H108" i="51"/>
  <c r="I108" i="51" s="1"/>
  <c r="AV107" i="51"/>
  <c r="AN107" i="51"/>
  <c r="X107" i="51"/>
  <c r="AT107" i="51" s="1"/>
  <c r="W107" i="51"/>
  <c r="AS107" i="51" s="1"/>
  <c r="V107" i="51"/>
  <c r="AR107" i="51" s="1"/>
  <c r="U107" i="51"/>
  <c r="AQ107" i="51" s="1"/>
  <c r="T107" i="51"/>
  <c r="AP107" i="51" s="1"/>
  <c r="S107" i="51"/>
  <c r="AO107" i="51"/>
  <c r="L107" i="51"/>
  <c r="N107" i="51" s="1"/>
  <c r="J107" i="51"/>
  <c r="H107" i="51"/>
  <c r="I107" i="51" s="1"/>
  <c r="AV106" i="51"/>
  <c r="AN106" i="51"/>
  <c r="X106" i="51"/>
  <c r="AT106" i="51" s="1"/>
  <c r="W106" i="51"/>
  <c r="AS106" i="51" s="1"/>
  <c r="V106" i="51"/>
  <c r="AR106" i="51" s="1"/>
  <c r="U106" i="51"/>
  <c r="AQ106" i="51" s="1"/>
  <c r="T106" i="51"/>
  <c r="AP106" i="51" s="1"/>
  <c r="S106" i="51"/>
  <c r="AO106" i="51" s="1"/>
  <c r="L106" i="51"/>
  <c r="N106" i="51" s="1"/>
  <c r="J106" i="51"/>
  <c r="AX106" i="51" s="1"/>
  <c r="H106" i="51"/>
  <c r="I106" i="51" s="1"/>
  <c r="AV104" i="51"/>
  <c r="AN104" i="51"/>
  <c r="AH104" i="51"/>
  <c r="AG104" i="51"/>
  <c r="AF104" i="51"/>
  <c r="AE104" i="51"/>
  <c r="AD104" i="51"/>
  <c r="AC104" i="51"/>
  <c r="AB104" i="51"/>
  <c r="AA104" i="51"/>
  <c r="X104" i="51"/>
  <c r="AT104" i="51" s="1"/>
  <c r="W104" i="51"/>
  <c r="AS104" i="51" s="1"/>
  <c r="V104" i="51"/>
  <c r="AR104" i="51" s="1"/>
  <c r="U104" i="51"/>
  <c r="AQ104" i="51" s="1"/>
  <c r="T104" i="51"/>
  <c r="AP104" i="51" s="1"/>
  <c r="S104" i="51"/>
  <c r="AO104" i="51" s="1"/>
  <c r="L104" i="51"/>
  <c r="N104" i="51" s="1"/>
  <c r="J104" i="51"/>
  <c r="M104" i="51" s="1"/>
  <c r="H104" i="51"/>
  <c r="I104" i="51" s="1"/>
  <c r="AV103" i="51"/>
  <c r="AN103" i="51"/>
  <c r="AH103" i="51"/>
  <c r="AG103" i="51"/>
  <c r="AF103" i="51"/>
  <c r="AE103" i="51"/>
  <c r="AD103" i="51"/>
  <c r="AC103" i="51"/>
  <c r="AB103" i="51"/>
  <c r="AA103" i="51"/>
  <c r="X103" i="51"/>
  <c r="AT103" i="51" s="1"/>
  <c r="W103" i="51"/>
  <c r="AS103" i="51" s="1"/>
  <c r="V103" i="51"/>
  <c r="AR103" i="51" s="1"/>
  <c r="U103" i="51"/>
  <c r="AQ103" i="51" s="1"/>
  <c r="T103" i="51"/>
  <c r="AP103" i="51" s="1"/>
  <c r="S103" i="51"/>
  <c r="AO103" i="51" s="1"/>
  <c r="L103" i="51"/>
  <c r="N103" i="51" s="1"/>
  <c r="J103" i="51"/>
  <c r="K103" i="51" s="1"/>
  <c r="H103" i="51"/>
  <c r="I103" i="51" s="1"/>
  <c r="AV102" i="51"/>
  <c r="AN102" i="51"/>
  <c r="AH102" i="51"/>
  <c r="AG102" i="51"/>
  <c r="AF102" i="51"/>
  <c r="AE102" i="51"/>
  <c r="AD102" i="51"/>
  <c r="AC102" i="51"/>
  <c r="AB102" i="51"/>
  <c r="AA102" i="51"/>
  <c r="X102" i="51"/>
  <c r="AT102" i="51" s="1"/>
  <c r="W102" i="51"/>
  <c r="AS102" i="51" s="1"/>
  <c r="V102" i="51"/>
  <c r="AR102" i="51" s="1"/>
  <c r="U102" i="51"/>
  <c r="AQ102" i="51" s="1"/>
  <c r="T102" i="51"/>
  <c r="AP102" i="51" s="1"/>
  <c r="S102" i="51"/>
  <c r="AO102" i="51" s="1"/>
  <c r="L102" i="51"/>
  <c r="N102" i="51" s="1"/>
  <c r="J102" i="51"/>
  <c r="K102" i="51" s="1"/>
  <c r="H102" i="51"/>
  <c r="I102" i="51" s="1"/>
  <c r="AV101" i="51"/>
  <c r="AN101" i="51"/>
  <c r="X101" i="51"/>
  <c r="AT101" i="51" s="1"/>
  <c r="W101" i="51"/>
  <c r="AS101" i="51" s="1"/>
  <c r="V101" i="51"/>
  <c r="AR101" i="51" s="1"/>
  <c r="U101" i="51"/>
  <c r="AQ101" i="51" s="1"/>
  <c r="T101" i="51"/>
  <c r="AP101" i="51" s="1"/>
  <c r="S101" i="51"/>
  <c r="AO101" i="51" s="1"/>
  <c r="L101" i="51"/>
  <c r="N101" i="51" s="1"/>
  <c r="J101" i="51"/>
  <c r="K101" i="51" s="1"/>
  <c r="H101" i="51"/>
  <c r="I101" i="51" s="1"/>
  <c r="AV100" i="51"/>
  <c r="AN100" i="51"/>
  <c r="X100" i="51"/>
  <c r="AT100" i="51" s="1"/>
  <c r="W100" i="51"/>
  <c r="AS100" i="51" s="1"/>
  <c r="V100" i="51"/>
  <c r="AR100" i="51" s="1"/>
  <c r="U100" i="51"/>
  <c r="AQ100" i="51" s="1"/>
  <c r="T100" i="51"/>
  <c r="AP100" i="51" s="1"/>
  <c r="S100" i="51"/>
  <c r="AO100" i="51" s="1"/>
  <c r="L100" i="51"/>
  <c r="N100" i="51" s="1"/>
  <c r="J100" i="51"/>
  <c r="K100" i="51" s="1"/>
  <c r="H100" i="51"/>
  <c r="I100" i="51" s="1"/>
  <c r="AN99" i="51"/>
  <c r="AH99" i="51"/>
  <c r="AG99" i="51"/>
  <c r="AF99" i="51"/>
  <c r="AE99" i="51"/>
  <c r="AD99" i="51"/>
  <c r="AC99" i="51"/>
  <c r="AB99" i="51"/>
  <c r="AA99" i="51"/>
  <c r="X99" i="51"/>
  <c r="AT99" i="51" s="1"/>
  <c r="W99" i="51"/>
  <c r="AS99" i="51" s="1"/>
  <c r="V99" i="51"/>
  <c r="AR99" i="51" s="1"/>
  <c r="U99" i="51"/>
  <c r="AQ99" i="51" s="1"/>
  <c r="T99" i="51"/>
  <c r="AP99" i="51" s="1"/>
  <c r="S99" i="51"/>
  <c r="AO99" i="51" s="1"/>
  <c r="L99" i="51"/>
  <c r="N99" i="51" s="1"/>
  <c r="J99" i="51"/>
  <c r="K99" i="51" s="1"/>
  <c r="H99" i="51"/>
  <c r="I99" i="51" s="1"/>
  <c r="AN98" i="51"/>
  <c r="AH98" i="51"/>
  <c r="AG98" i="51"/>
  <c r="AF98" i="51"/>
  <c r="AE98" i="51"/>
  <c r="AD98" i="51"/>
  <c r="AC98" i="51"/>
  <c r="AB98" i="51"/>
  <c r="AA98" i="51"/>
  <c r="X98" i="51"/>
  <c r="AT98" i="51" s="1"/>
  <c r="W98" i="51"/>
  <c r="AS98" i="51" s="1"/>
  <c r="V98" i="51"/>
  <c r="AR98" i="51" s="1"/>
  <c r="U98" i="51"/>
  <c r="AQ98" i="51" s="1"/>
  <c r="T98" i="51"/>
  <c r="AP98" i="51" s="1"/>
  <c r="S98" i="51"/>
  <c r="AO98" i="51" s="1"/>
  <c r="L98" i="51"/>
  <c r="N98" i="51" s="1"/>
  <c r="J98" i="51"/>
  <c r="K98" i="51" s="1"/>
  <c r="H98" i="51"/>
  <c r="I98" i="51" s="1"/>
  <c r="AN97" i="51"/>
  <c r="AH97" i="51"/>
  <c r="AG97" i="51"/>
  <c r="AF97" i="51"/>
  <c r="AE97" i="51"/>
  <c r="AD97" i="51"/>
  <c r="AC97" i="51"/>
  <c r="AB97" i="51"/>
  <c r="AA97" i="51"/>
  <c r="X97" i="51"/>
  <c r="AT97" i="51" s="1"/>
  <c r="W97" i="51"/>
  <c r="AS97" i="51" s="1"/>
  <c r="V97" i="51"/>
  <c r="AR97" i="51" s="1"/>
  <c r="U97" i="51"/>
  <c r="AQ97" i="51" s="1"/>
  <c r="T97" i="51"/>
  <c r="AP97" i="51" s="1"/>
  <c r="S97" i="51"/>
  <c r="AO97" i="51" s="1"/>
  <c r="L97" i="51"/>
  <c r="N97" i="51" s="1"/>
  <c r="J97" i="51"/>
  <c r="H97" i="51"/>
  <c r="I97" i="51" s="1"/>
  <c r="AV96" i="51"/>
  <c r="AN96" i="51"/>
  <c r="AH96" i="51"/>
  <c r="AG96" i="51"/>
  <c r="AF96" i="51"/>
  <c r="AE96" i="51"/>
  <c r="AD96" i="51"/>
  <c r="AC96" i="51"/>
  <c r="AB96" i="51"/>
  <c r="AA96" i="51"/>
  <c r="X96" i="51"/>
  <c r="AT96" i="51" s="1"/>
  <c r="W96" i="51"/>
  <c r="AS96" i="51" s="1"/>
  <c r="V96" i="51"/>
  <c r="AR96" i="51" s="1"/>
  <c r="U96" i="51"/>
  <c r="AQ96" i="51"/>
  <c r="T96" i="51"/>
  <c r="AP96" i="51" s="1"/>
  <c r="S96" i="51"/>
  <c r="AO96" i="51" s="1"/>
  <c r="L96" i="51"/>
  <c r="N96" i="51" s="1"/>
  <c r="J96" i="51"/>
  <c r="K96" i="51" s="1"/>
  <c r="H96" i="51"/>
  <c r="I96" i="51" s="1"/>
  <c r="AV95" i="51"/>
  <c r="AN95" i="51"/>
  <c r="AH95" i="51"/>
  <c r="AG95" i="51"/>
  <c r="AF95" i="51"/>
  <c r="AE95" i="51"/>
  <c r="AD95" i="51"/>
  <c r="AC95" i="51"/>
  <c r="AB95" i="51"/>
  <c r="AA95" i="51"/>
  <c r="X95" i="51"/>
  <c r="AT95" i="51" s="1"/>
  <c r="W95" i="51"/>
  <c r="AS95" i="51" s="1"/>
  <c r="V95" i="51"/>
  <c r="AR95" i="51" s="1"/>
  <c r="U95" i="51"/>
  <c r="AQ95" i="51" s="1"/>
  <c r="T95" i="51"/>
  <c r="AP95" i="51" s="1"/>
  <c r="S95" i="51"/>
  <c r="AO95" i="51" s="1"/>
  <c r="L95" i="51"/>
  <c r="N95" i="51" s="1"/>
  <c r="J95" i="51"/>
  <c r="K95" i="51" s="1"/>
  <c r="H95" i="51"/>
  <c r="I95" i="51" s="1"/>
  <c r="AN94" i="51"/>
  <c r="X94" i="51"/>
  <c r="AT94" i="51" s="1"/>
  <c r="W94" i="51"/>
  <c r="AS94" i="51" s="1"/>
  <c r="V94" i="51"/>
  <c r="AR94" i="51" s="1"/>
  <c r="U94" i="51"/>
  <c r="AQ94" i="51" s="1"/>
  <c r="T94" i="51"/>
  <c r="AP94" i="51" s="1"/>
  <c r="S94" i="51"/>
  <c r="AO94" i="51" s="1"/>
  <c r="L94" i="51"/>
  <c r="N94" i="51" s="1"/>
  <c r="J94" i="51"/>
  <c r="K94" i="51" s="1"/>
  <c r="H94" i="51"/>
  <c r="I94" i="51" s="1"/>
  <c r="AN93" i="51"/>
  <c r="X93" i="51"/>
  <c r="AT93" i="51" s="1"/>
  <c r="W93" i="51"/>
  <c r="AS93" i="51" s="1"/>
  <c r="V93" i="51"/>
  <c r="AR93" i="51" s="1"/>
  <c r="U93" i="51"/>
  <c r="AQ93" i="51" s="1"/>
  <c r="T93" i="51"/>
  <c r="AP93" i="51" s="1"/>
  <c r="S93" i="51"/>
  <c r="AO93" i="51" s="1"/>
  <c r="L93" i="51"/>
  <c r="N93" i="51" s="1"/>
  <c r="J93" i="51"/>
  <c r="K93" i="51" s="1"/>
  <c r="H93" i="51"/>
  <c r="I93" i="51" s="1"/>
  <c r="AN92" i="51"/>
  <c r="X92" i="51"/>
  <c r="AT92" i="51" s="1"/>
  <c r="W92" i="51"/>
  <c r="AS92" i="51" s="1"/>
  <c r="V92" i="51"/>
  <c r="AR92" i="51" s="1"/>
  <c r="U92" i="51"/>
  <c r="AQ92" i="51" s="1"/>
  <c r="T92" i="51"/>
  <c r="AP92" i="51" s="1"/>
  <c r="S92" i="51"/>
  <c r="AO92" i="51" s="1"/>
  <c r="L92" i="51"/>
  <c r="N92" i="51" s="1"/>
  <c r="J92" i="51"/>
  <c r="AX92" i="51" s="1"/>
  <c r="H92" i="51"/>
  <c r="I92" i="51" s="1"/>
  <c r="AV91" i="51"/>
  <c r="AN91" i="51"/>
  <c r="X91" i="51"/>
  <c r="AT91" i="51" s="1"/>
  <c r="W91" i="51"/>
  <c r="AS91" i="51" s="1"/>
  <c r="V91" i="51"/>
  <c r="AR91" i="51" s="1"/>
  <c r="U91" i="51"/>
  <c r="AQ91" i="51" s="1"/>
  <c r="T91" i="51"/>
  <c r="AP91" i="51" s="1"/>
  <c r="S91" i="51"/>
  <c r="AO91" i="51" s="1"/>
  <c r="L91" i="51"/>
  <c r="N91" i="51" s="1"/>
  <c r="J91" i="51"/>
  <c r="K91" i="51" s="1"/>
  <c r="H91" i="51"/>
  <c r="I91" i="51" s="1"/>
  <c r="AV90" i="51"/>
  <c r="AN90" i="51"/>
  <c r="X90" i="51"/>
  <c r="AT90" i="51" s="1"/>
  <c r="W90" i="51"/>
  <c r="AS90" i="51" s="1"/>
  <c r="V90" i="51"/>
  <c r="AR90" i="51" s="1"/>
  <c r="U90" i="51"/>
  <c r="AQ90" i="51" s="1"/>
  <c r="T90" i="51"/>
  <c r="AP90" i="51" s="1"/>
  <c r="S90" i="51"/>
  <c r="AO90" i="51" s="1"/>
  <c r="L90" i="51"/>
  <c r="N90" i="51" s="1"/>
  <c r="J90" i="51"/>
  <c r="K90" i="51" s="1"/>
  <c r="H90" i="51"/>
  <c r="I90" i="51" s="1"/>
  <c r="AX89" i="51"/>
  <c r="AV89" i="51"/>
  <c r="AN89" i="51"/>
  <c r="AH89" i="51"/>
  <c r="AG89" i="51"/>
  <c r="AF89" i="51"/>
  <c r="AE89" i="51"/>
  <c r="AD89" i="51"/>
  <c r="AC89" i="51"/>
  <c r="AB89" i="51"/>
  <c r="AA89" i="51"/>
  <c r="X89" i="51"/>
  <c r="AT89" i="51" s="1"/>
  <c r="W89" i="51"/>
  <c r="AS89" i="51" s="1"/>
  <c r="V89" i="51"/>
  <c r="AR89" i="51" s="1"/>
  <c r="U89" i="51"/>
  <c r="AQ89" i="51" s="1"/>
  <c r="T89" i="51"/>
  <c r="AP89" i="51" s="1"/>
  <c r="S89" i="51"/>
  <c r="AO89" i="51" s="1"/>
  <c r="L89" i="51"/>
  <c r="N89" i="51" s="1"/>
  <c r="J89" i="51"/>
  <c r="K89" i="51" s="1"/>
  <c r="H89" i="51"/>
  <c r="I89" i="51" s="1"/>
  <c r="AV88" i="51"/>
  <c r="AN88" i="51"/>
  <c r="AH88" i="51"/>
  <c r="AG88" i="51"/>
  <c r="AF88" i="51"/>
  <c r="AE88" i="51"/>
  <c r="AD88" i="51"/>
  <c r="AC88" i="51"/>
  <c r="AB88" i="51"/>
  <c r="AA88" i="51"/>
  <c r="X88" i="51"/>
  <c r="AT88" i="51" s="1"/>
  <c r="W88" i="51"/>
  <c r="AS88" i="51" s="1"/>
  <c r="V88" i="51"/>
  <c r="AR88" i="51" s="1"/>
  <c r="U88" i="51"/>
  <c r="AQ88" i="51" s="1"/>
  <c r="T88" i="51"/>
  <c r="AP88" i="51" s="1"/>
  <c r="S88" i="51"/>
  <c r="AO88" i="51" s="1"/>
  <c r="L88" i="51"/>
  <c r="N88" i="51" s="1"/>
  <c r="J88" i="51"/>
  <c r="M88" i="51" s="1"/>
  <c r="H88" i="51"/>
  <c r="I88" i="51" s="1"/>
  <c r="AH87" i="51"/>
  <c r="AG87" i="51"/>
  <c r="AF87" i="51"/>
  <c r="AE87" i="51"/>
  <c r="AD87" i="51"/>
  <c r="AC87" i="51"/>
  <c r="AB87" i="51"/>
  <c r="AA87" i="51"/>
  <c r="X87" i="51"/>
  <c r="W87" i="51"/>
  <c r="V87" i="51"/>
  <c r="U87" i="51"/>
  <c r="T87" i="51"/>
  <c r="S87" i="51"/>
  <c r="L87" i="51"/>
  <c r="N87" i="51" s="1"/>
  <c r="J87" i="51"/>
  <c r="K87" i="51" s="1"/>
  <c r="H87" i="51"/>
  <c r="I87" i="51" s="1"/>
  <c r="AV86" i="51"/>
  <c r="AN86" i="51"/>
  <c r="AH86" i="51"/>
  <c r="AG86" i="51"/>
  <c r="AF86" i="51"/>
  <c r="AE86" i="51"/>
  <c r="AD86" i="51"/>
  <c r="AC86" i="51"/>
  <c r="AB86" i="51"/>
  <c r="AA86" i="51"/>
  <c r="X86" i="51"/>
  <c r="AT86" i="51" s="1"/>
  <c r="W86" i="51"/>
  <c r="AS86" i="51" s="1"/>
  <c r="V86" i="51"/>
  <c r="AR86" i="51" s="1"/>
  <c r="U86" i="51"/>
  <c r="AQ86" i="51" s="1"/>
  <c r="T86" i="51"/>
  <c r="AP86" i="51" s="1"/>
  <c r="S86" i="51"/>
  <c r="AO86" i="51" s="1"/>
  <c r="L86" i="51"/>
  <c r="N86" i="51" s="1"/>
  <c r="J86" i="51"/>
  <c r="M86" i="51" s="1"/>
  <c r="H86" i="51"/>
  <c r="I86" i="51" s="1"/>
  <c r="AV85" i="51"/>
  <c r="AN85" i="51"/>
  <c r="AH85" i="51"/>
  <c r="AG85" i="51"/>
  <c r="AF85" i="51"/>
  <c r="AE85" i="51"/>
  <c r="AD85" i="51"/>
  <c r="AC85" i="51"/>
  <c r="AB85" i="51"/>
  <c r="AA85" i="51"/>
  <c r="X85" i="51"/>
  <c r="AT85" i="51" s="1"/>
  <c r="W85" i="51"/>
  <c r="AS85" i="51" s="1"/>
  <c r="V85" i="51"/>
  <c r="AR85" i="51" s="1"/>
  <c r="U85" i="51"/>
  <c r="AQ85" i="51" s="1"/>
  <c r="T85" i="51"/>
  <c r="AP85" i="51" s="1"/>
  <c r="S85" i="51"/>
  <c r="AO85" i="51" s="1"/>
  <c r="L85" i="51"/>
  <c r="N85" i="51" s="1"/>
  <c r="J85" i="51"/>
  <c r="K85" i="51" s="1"/>
  <c r="H85" i="51"/>
  <c r="I85" i="51" s="1"/>
  <c r="AV84" i="51"/>
  <c r="AN84" i="51"/>
  <c r="X84" i="51"/>
  <c r="AT84" i="51" s="1"/>
  <c r="W84" i="51"/>
  <c r="AS84" i="51" s="1"/>
  <c r="V84" i="51"/>
  <c r="AR84" i="51" s="1"/>
  <c r="U84" i="51"/>
  <c r="AQ84" i="51" s="1"/>
  <c r="T84" i="51"/>
  <c r="AP84" i="51" s="1"/>
  <c r="S84" i="51"/>
  <c r="AO84" i="51" s="1"/>
  <c r="L84" i="51"/>
  <c r="N84" i="51" s="1"/>
  <c r="J84" i="51"/>
  <c r="H84" i="51"/>
  <c r="I84" i="51" s="1"/>
  <c r="AV83" i="51"/>
  <c r="AN83" i="51"/>
  <c r="X83" i="51"/>
  <c r="AT83" i="51" s="1"/>
  <c r="W83" i="51"/>
  <c r="AS83" i="51" s="1"/>
  <c r="V83" i="51"/>
  <c r="AR83" i="51" s="1"/>
  <c r="U83" i="51"/>
  <c r="AQ83" i="51" s="1"/>
  <c r="T83" i="51"/>
  <c r="AP83" i="51" s="1"/>
  <c r="S83" i="51"/>
  <c r="AO83" i="51" s="1"/>
  <c r="L83" i="51"/>
  <c r="N83" i="51" s="1"/>
  <c r="J83" i="51"/>
  <c r="K83" i="51" s="1"/>
  <c r="H83" i="51"/>
  <c r="I83" i="51" s="1"/>
  <c r="AV82" i="51"/>
  <c r="AN82" i="51"/>
  <c r="X82" i="51"/>
  <c r="AT82" i="51" s="1"/>
  <c r="W82" i="51"/>
  <c r="AS82" i="51" s="1"/>
  <c r="V82" i="51"/>
  <c r="AR82" i="51" s="1"/>
  <c r="U82" i="51"/>
  <c r="AQ82" i="51" s="1"/>
  <c r="T82" i="51"/>
  <c r="AP82" i="51" s="1"/>
  <c r="S82" i="51"/>
  <c r="AO82" i="51" s="1"/>
  <c r="L82" i="51"/>
  <c r="N82" i="51" s="1"/>
  <c r="J82" i="51"/>
  <c r="M82" i="51" s="1"/>
  <c r="H82" i="51"/>
  <c r="I82" i="51" s="1"/>
  <c r="AX81" i="51"/>
  <c r="AV81" i="51"/>
  <c r="AN81" i="51"/>
  <c r="AH81" i="51"/>
  <c r="AG81" i="51"/>
  <c r="AF81" i="51"/>
  <c r="AE81" i="51"/>
  <c r="AD81" i="51"/>
  <c r="AC81" i="51"/>
  <c r="AB81" i="51"/>
  <c r="AA81" i="51"/>
  <c r="X81" i="51"/>
  <c r="AT81" i="51" s="1"/>
  <c r="W81" i="51"/>
  <c r="AS81" i="51" s="1"/>
  <c r="V81" i="51"/>
  <c r="AR81" i="51" s="1"/>
  <c r="U81" i="51"/>
  <c r="AQ81" i="51" s="1"/>
  <c r="T81" i="51"/>
  <c r="AP81" i="51" s="1"/>
  <c r="S81" i="51"/>
  <c r="AO81" i="51" s="1"/>
  <c r="L81" i="51"/>
  <c r="N81" i="51" s="1"/>
  <c r="J81" i="51"/>
  <c r="K81" i="51" s="1"/>
  <c r="H81" i="51"/>
  <c r="I81" i="51" s="1"/>
  <c r="AV80" i="51"/>
  <c r="AN80" i="51"/>
  <c r="AH80" i="51"/>
  <c r="AG80" i="51"/>
  <c r="AF80" i="51"/>
  <c r="AE80" i="51"/>
  <c r="AD80" i="51"/>
  <c r="AC80" i="51"/>
  <c r="AB80" i="51"/>
  <c r="AA80" i="51"/>
  <c r="X80" i="51"/>
  <c r="AT80" i="51" s="1"/>
  <c r="W80" i="51"/>
  <c r="AS80" i="51" s="1"/>
  <c r="V80" i="51"/>
  <c r="AR80" i="51" s="1"/>
  <c r="U80" i="51"/>
  <c r="AQ80" i="51" s="1"/>
  <c r="T80" i="51"/>
  <c r="AP80" i="51" s="1"/>
  <c r="S80" i="51"/>
  <c r="AO80" i="51" s="1"/>
  <c r="L80" i="51"/>
  <c r="N80" i="51" s="1"/>
  <c r="J80" i="51"/>
  <c r="K80" i="51" s="1"/>
  <c r="H80" i="51"/>
  <c r="I80" i="51" s="1"/>
  <c r="AV79" i="51"/>
  <c r="AN79" i="51"/>
  <c r="AH79" i="51"/>
  <c r="AG79" i="51"/>
  <c r="AF79" i="51"/>
  <c r="AE79" i="51"/>
  <c r="AD79" i="51"/>
  <c r="AC79" i="51"/>
  <c r="AB79" i="51"/>
  <c r="AA79" i="51"/>
  <c r="X79" i="51"/>
  <c r="AT79" i="51" s="1"/>
  <c r="W79" i="51"/>
  <c r="AS79" i="51" s="1"/>
  <c r="V79" i="51"/>
  <c r="AR79" i="51" s="1"/>
  <c r="U79" i="51"/>
  <c r="AQ79" i="51" s="1"/>
  <c r="T79" i="51"/>
  <c r="AP79" i="51" s="1"/>
  <c r="S79" i="51"/>
  <c r="AO79" i="51" s="1"/>
  <c r="L79" i="51"/>
  <c r="N79" i="51" s="1"/>
  <c r="J79" i="51"/>
  <c r="M79" i="51" s="1"/>
  <c r="H79" i="51"/>
  <c r="I79" i="51" s="1"/>
  <c r="AV78" i="51"/>
  <c r="AN78" i="51"/>
  <c r="AH78" i="51"/>
  <c r="AG78" i="51"/>
  <c r="AF78" i="51"/>
  <c r="AE78" i="51"/>
  <c r="AD78" i="51"/>
  <c r="AC78" i="51"/>
  <c r="AB78" i="51"/>
  <c r="AA78" i="51"/>
  <c r="X78" i="51"/>
  <c r="AT78" i="51" s="1"/>
  <c r="W78" i="51"/>
  <c r="AS78" i="51" s="1"/>
  <c r="V78" i="51"/>
  <c r="AR78" i="51" s="1"/>
  <c r="U78" i="51"/>
  <c r="AQ78" i="51" s="1"/>
  <c r="T78" i="51"/>
  <c r="AP78" i="51" s="1"/>
  <c r="S78" i="51"/>
  <c r="AO78" i="51" s="1"/>
  <c r="L78" i="51"/>
  <c r="N78" i="51" s="1"/>
  <c r="J78" i="51"/>
  <c r="M78" i="51" s="1"/>
  <c r="H78" i="51"/>
  <c r="I78" i="51" s="1"/>
  <c r="AV77" i="51"/>
  <c r="AN77" i="51"/>
  <c r="AH77" i="51"/>
  <c r="AG77" i="51"/>
  <c r="AF77" i="51"/>
  <c r="AE77" i="51"/>
  <c r="AD77" i="51"/>
  <c r="AC77" i="51"/>
  <c r="AB77" i="51"/>
  <c r="AA77" i="51"/>
  <c r="X77" i="51"/>
  <c r="AT77" i="51" s="1"/>
  <c r="W77" i="51"/>
  <c r="AS77" i="51" s="1"/>
  <c r="V77" i="51"/>
  <c r="AR77" i="51" s="1"/>
  <c r="U77" i="51"/>
  <c r="AQ77" i="51" s="1"/>
  <c r="T77" i="51"/>
  <c r="AP77" i="51" s="1"/>
  <c r="S77" i="51"/>
  <c r="AO77" i="51" s="1"/>
  <c r="L77" i="51"/>
  <c r="N77" i="51" s="1"/>
  <c r="J77" i="51"/>
  <c r="H77" i="51"/>
  <c r="I77" i="51" s="1"/>
  <c r="AX75" i="51"/>
  <c r="AV75" i="51"/>
  <c r="AN75" i="51"/>
  <c r="AH75" i="51"/>
  <c r="AG75" i="51"/>
  <c r="AF75" i="51"/>
  <c r="AE75" i="51"/>
  <c r="AD75" i="51"/>
  <c r="AC75" i="51"/>
  <c r="AB75" i="51"/>
  <c r="AA75" i="51"/>
  <c r="X75" i="51"/>
  <c r="AT75" i="51" s="1"/>
  <c r="W75" i="51"/>
  <c r="AS75" i="51" s="1"/>
  <c r="V75" i="51"/>
  <c r="AR75" i="51" s="1"/>
  <c r="U75" i="51"/>
  <c r="AQ75" i="51" s="1"/>
  <c r="T75" i="51"/>
  <c r="AP75" i="51" s="1"/>
  <c r="S75" i="51"/>
  <c r="AO75" i="51" s="1"/>
  <c r="L75" i="51"/>
  <c r="N75" i="51" s="1"/>
  <c r="J75" i="51"/>
  <c r="M75" i="51" s="1"/>
  <c r="H75" i="51"/>
  <c r="I75" i="51" s="1"/>
  <c r="AX74" i="51"/>
  <c r="AV74" i="51"/>
  <c r="AN74" i="51"/>
  <c r="AH74" i="51"/>
  <c r="AG74" i="51"/>
  <c r="AF74" i="51"/>
  <c r="AE74" i="51"/>
  <c r="AD74" i="51"/>
  <c r="AC74" i="51"/>
  <c r="AB74" i="51"/>
  <c r="AA74" i="51"/>
  <c r="X74" i="51"/>
  <c r="AT74" i="51" s="1"/>
  <c r="W74" i="51"/>
  <c r="AS74" i="51" s="1"/>
  <c r="V74" i="51"/>
  <c r="AR74" i="51" s="1"/>
  <c r="U74" i="51"/>
  <c r="AQ74" i="51" s="1"/>
  <c r="T74" i="51"/>
  <c r="AP74" i="51" s="1"/>
  <c r="S74" i="51"/>
  <c r="AO74" i="51" s="1"/>
  <c r="L74" i="51"/>
  <c r="N74" i="51" s="1"/>
  <c r="J74" i="51"/>
  <c r="K74" i="51" s="1"/>
  <c r="H74" i="51"/>
  <c r="I74" i="51" s="1"/>
  <c r="AX73" i="51"/>
  <c r="AV73" i="51"/>
  <c r="AN73" i="51"/>
  <c r="AH73" i="51"/>
  <c r="AG73" i="51"/>
  <c r="AF73" i="51"/>
  <c r="AE73" i="51"/>
  <c r="AD73" i="51"/>
  <c r="AC73" i="51"/>
  <c r="AB73" i="51"/>
  <c r="AA73" i="51"/>
  <c r="X73" i="51"/>
  <c r="AT73" i="51" s="1"/>
  <c r="W73" i="51"/>
  <c r="AS73" i="51" s="1"/>
  <c r="V73" i="51"/>
  <c r="AR73" i="51" s="1"/>
  <c r="U73" i="51"/>
  <c r="AQ73" i="51" s="1"/>
  <c r="T73" i="51"/>
  <c r="AP73" i="51" s="1"/>
  <c r="S73" i="51"/>
  <c r="AO73" i="51" s="1"/>
  <c r="L73" i="51"/>
  <c r="N73" i="51" s="1"/>
  <c r="J73" i="51"/>
  <c r="M73" i="51" s="1"/>
  <c r="H73" i="51"/>
  <c r="I73" i="51" s="1"/>
  <c r="AV72" i="51"/>
  <c r="AN72" i="51"/>
  <c r="AH72" i="51"/>
  <c r="AG72" i="51"/>
  <c r="AF72" i="51"/>
  <c r="AE72" i="51"/>
  <c r="AD72" i="51"/>
  <c r="AC72" i="51"/>
  <c r="AB72" i="51"/>
  <c r="AA72" i="51"/>
  <c r="X72" i="51"/>
  <c r="AT72" i="51" s="1"/>
  <c r="W72" i="51"/>
  <c r="AS72" i="51" s="1"/>
  <c r="V72" i="51"/>
  <c r="AR72" i="51" s="1"/>
  <c r="U72" i="51"/>
  <c r="AQ72" i="51" s="1"/>
  <c r="T72" i="51"/>
  <c r="AP72" i="51" s="1"/>
  <c r="S72" i="51"/>
  <c r="AO72" i="51" s="1"/>
  <c r="L72" i="51"/>
  <c r="N72" i="51" s="1"/>
  <c r="J72" i="51"/>
  <c r="H72" i="51"/>
  <c r="I72" i="51" s="1"/>
  <c r="AV71" i="51"/>
  <c r="AN71" i="51"/>
  <c r="AH71" i="51"/>
  <c r="AG71" i="51"/>
  <c r="AF71" i="51"/>
  <c r="AE71" i="51"/>
  <c r="AD71" i="51"/>
  <c r="AC71" i="51"/>
  <c r="AB71" i="51"/>
  <c r="AA71" i="51"/>
  <c r="X71" i="51"/>
  <c r="AT71" i="51" s="1"/>
  <c r="W71" i="51"/>
  <c r="AS71" i="51" s="1"/>
  <c r="V71" i="51"/>
  <c r="AR71" i="51" s="1"/>
  <c r="U71" i="51"/>
  <c r="AQ71" i="51" s="1"/>
  <c r="T71" i="51"/>
  <c r="AP71" i="51" s="1"/>
  <c r="S71" i="51"/>
  <c r="AO71" i="51" s="1"/>
  <c r="L71" i="51"/>
  <c r="N71" i="51" s="1"/>
  <c r="J71" i="51"/>
  <c r="H71" i="51"/>
  <c r="I71" i="51" s="1"/>
  <c r="AV70" i="51"/>
  <c r="AN70" i="51"/>
  <c r="X70" i="51"/>
  <c r="AT70" i="51" s="1"/>
  <c r="W70" i="51"/>
  <c r="AS70" i="51" s="1"/>
  <c r="V70" i="51"/>
  <c r="AR70" i="51" s="1"/>
  <c r="U70" i="51"/>
  <c r="AQ70" i="51" s="1"/>
  <c r="T70" i="51"/>
  <c r="AP70" i="51" s="1"/>
  <c r="S70" i="51"/>
  <c r="AO70" i="51" s="1"/>
  <c r="L70" i="51"/>
  <c r="N70" i="51" s="1"/>
  <c r="J70" i="51"/>
  <c r="AX70" i="51" s="1"/>
  <c r="H70" i="51"/>
  <c r="I70" i="51" s="1"/>
  <c r="AV69" i="51"/>
  <c r="AN69" i="51"/>
  <c r="X69" i="51"/>
  <c r="AT69" i="51" s="1"/>
  <c r="W69" i="51"/>
  <c r="AS69" i="51" s="1"/>
  <c r="V69" i="51"/>
  <c r="AR69" i="51" s="1"/>
  <c r="U69" i="51"/>
  <c r="AQ69" i="51" s="1"/>
  <c r="T69" i="51"/>
  <c r="AP69" i="51" s="1"/>
  <c r="S69" i="51"/>
  <c r="AO69" i="51" s="1"/>
  <c r="L69" i="51"/>
  <c r="N69" i="51" s="1"/>
  <c r="J69" i="51"/>
  <c r="K69" i="51" s="1"/>
  <c r="H69" i="51"/>
  <c r="I69" i="51" s="1"/>
  <c r="AX68" i="51"/>
  <c r="AV68" i="51"/>
  <c r="AN68" i="51"/>
  <c r="X68" i="51"/>
  <c r="AT68" i="51" s="1"/>
  <c r="W68" i="51"/>
  <c r="AS68" i="51" s="1"/>
  <c r="V68" i="51"/>
  <c r="AR68" i="51" s="1"/>
  <c r="U68" i="51"/>
  <c r="AQ68" i="51" s="1"/>
  <c r="T68" i="51"/>
  <c r="AP68" i="51" s="1"/>
  <c r="S68" i="51"/>
  <c r="AO68" i="51" s="1"/>
  <c r="M68" i="51"/>
  <c r="L68" i="51"/>
  <c r="N68" i="51" s="1"/>
  <c r="K68" i="51"/>
  <c r="H68" i="51"/>
  <c r="I68" i="51" s="1"/>
  <c r="AH67" i="51"/>
  <c r="AG67" i="51"/>
  <c r="AF67" i="51"/>
  <c r="AE67" i="51"/>
  <c r="AD67" i="51"/>
  <c r="AC67" i="51"/>
  <c r="AB67" i="51"/>
  <c r="AA67" i="51"/>
  <c r="X67" i="51"/>
  <c r="W67" i="51"/>
  <c r="V67" i="51"/>
  <c r="U67" i="51"/>
  <c r="T67" i="51"/>
  <c r="S67" i="51"/>
  <c r="L67" i="51"/>
  <c r="N67" i="51" s="1"/>
  <c r="J67" i="51"/>
  <c r="K67" i="51" s="1"/>
  <c r="H67" i="51"/>
  <c r="I67" i="51" s="1"/>
  <c r="AX66" i="51"/>
  <c r="AV66" i="51"/>
  <c r="AN66" i="51"/>
  <c r="AH66" i="51"/>
  <c r="AG66" i="51"/>
  <c r="AF66" i="51"/>
  <c r="AE66" i="51"/>
  <c r="AD66" i="51"/>
  <c r="AC66" i="51"/>
  <c r="AB66" i="51"/>
  <c r="AA66" i="51"/>
  <c r="X66" i="51"/>
  <c r="AT66" i="51" s="1"/>
  <c r="W66" i="51"/>
  <c r="AS66" i="51" s="1"/>
  <c r="V66" i="51"/>
  <c r="AR66" i="51" s="1"/>
  <c r="U66" i="51"/>
  <c r="AQ66" i="51" s="1"/>
  <c r="T66" i="51"/>
  <c r="AP66" i="51" s="1"/>
  <c r="S66" i="51"/>
  <c r="AO66" i="51" s="1"/>
  <c r="L66" i="51"/>
  <c r="N66" i="51" s="1"/>
  <c r="J66" i="51"/>
  <c r="M66" i="51" s="1"/>
  <c r="H66" i="51"/>
  <c r="I66" i="51" s="1"/>
  <c r="AX65" i="51"/>
  <c r="AV65" i="51"/>
  <c r="AN65" i="51"/>
  <c r="AH65" i="51"/>
  <c r="AG65" i="51"/>
  <c r="AF65" i="51"/>
  <c r="AE65" i="51"/>
  <c r="AD65" i="51"/>
  <c r="AC65" i="51"/>
  <c r="AB65" i="51"/>
  <c r="AA65" i="51"/>
  <c r="X65" i="51"/>
  <c r="AT65" i="51" s="1"/>
  <c r="W65" i="51"/>
  <c r="AS65" i="51" s="1"/>
  <c r="V65" i="51"/>
  <c r="AR65" i="51" s="1"/>
  <c r="U65" i="51"/>
  <c r="AQ65" i="51" s="1"/>
  <c r="T65" i="51"/>
  <c r="AP65" i="51" s="1"/>
  <c r="S65" i="51"/>
  <c r="AO65" i="51" s="1"/>
  <c r="L65" i="51"/>
  <c r="N65" i="51" s="1"/>
  <c r="J65" i="51"/>
  <c r="H65" i="51"/>
  <c r="I65" i="51" s="1"/>
  <c r="AV64" i="51"/>
  <c r="AN64" i="51"/>
  <c r="X64" i="51"/>
  <c r="AT64" i="51" s="1"/>
  <c r="W64" i="51"/>
  <c r="AS64" i="51" s="1"/>
  <c r="V64" i="51"/>
  <c r="AR64" i="51" s="1"/>
  <c r="U64" i="51"/>
  <c r="AQ64" i="51" s="1"/>
  <c r="T64" i="51"/>
  <c r="AP64" i="51" s="1"/>
  <c r="S64" i="51"/>
  <c r="AO64" i="51" s="1"/>
  <c r="L64" i="51"/>
  <c r="N64" i="51" s="1"/>
  <c r="J64" i="51"/>
  <c r="H64" i="51"/>
  <c r="I64" i="51" s="1"/>
  <c r="AV63" i="51"/>
  <c r="AN63" i="51"/>
  <c r="AH63" i="51"/>
  <c r="AG63" i="51"/>
  <c r="AF63" i="51"/>
  <c r="AE63" i="51"/>
  <c r="AD63" i="51"/>
  <c r="AC63" i="51"/>
  <c r="AB63" i="51"/>
  <c r="AA63" i="51"/>
  <c r="X63" i="51"/>
  <c r="AT63" i="51" s="1"/>
  <c r="W63" i="51"/>
  <c r="AS63" i="51" s="1"/>
  <c r="V63" i="51"/>
  <c r="AR63" i="51" s="1"/>
  <c r="U63" i="51"/>
  <c r="AQ63" i="51" s="1"/>
  <c r="T63" i="51"/>
  <c r="AP63" i="51" s="1"/>
  <c r="S63" i="51"/>
  <c r="AO63" i="51" s="1"/>
  <c r="L63" i="51"/>
  <c r="N63" i="51" s="1"/>
  <c r="J63" i="51"/>
  <c r="M63" i="51" s="1"/>
  <c r="H63" i="51"/>
  <c r="I63" i="51" s="1"/>
  <c r="AV62" i="51"/>
  <c r="AN62" i="51"/>
  <c r="AH62" i="51"/>
  <c r="AG62" i="51"/>
  <c r="AF62" i="51"/>
  <c r="AE62" i="51"/>
  <c r="AD62" i="51"/>
  <c r="AC62" i="51"/>
  <c r="AB62" i="51"/>
  <c r="AA62" i="51"/>
  <c r="X62" i="51"/>
  <c r="AT62" i="51" s="1"/>
  <c r="W62" i="51"/>
  <c r="AS62" i="51" s="1"/>
  <c r="V62" i="51"/>
  <c r="AR62" i="51" s="1"/>
  <c r="U62" i="51"/>
  <c r="AQ62" i="51" s="1"/>
  <c r="T62" i="51"/>
  <c r="AP62" i="51" s="1"/>
  <c r="S62" i="51"/>
  <c r="AO62" i="51" s="1"/>
  <c r="L62" i="51"/>
  <c r="N62" i="51" s="1"/>
  <c r="J62" i="51"/>
  <c r="K62" i="51" s="1"/>
  <c r="H62" i="51"/>
  <c r="I62" i="51" s="1"/>
  <c r="AX61" i="51"/>
  <c r="AV61" i="51"/>
  <c r="AN61" i="51"/>
  <c r="AH61" i="51"/>
  <c r="AG61" i="51"/>
  <c r="AF61" i="51"/>
  <c r="AE61" i="51"/>
  <c r="AD61" i="51"/>
  <c r="AC61" i="51"/>
  <c r="AB61" i="51"/>
  <c r="AA61" i="51"/>
  <c r="X61" i="51"/>
  <c r="AT61" i="51" s="1"/>
  <c r="W61" i="51"/>
  <c r="AS61" i="51" s="1"/>
  <c r="V61" i="51"/>
  <c r="AR61" i="51" s="1"/>
  <c r="U61" i="51"/>
  <c r="AQ61" i="51" s="1"/>
  <c r="T61" i="51"/>
  <c r="AP61" i="51" s="1"/>
  <c r="S61" i="51"/>
  <c r="AO61" i="51" s="1"/>
  <c r="L61" i="51"/>
  <c r="N61" i="51" s="1"/>
  <c r="J61" i="51"/>
  <c r="K61" i="51" s="1"/>
  <c r="H61" i="51"/>
  <c r="I61" i="51" s="1"/>
  <c r="AV60" i="51"/>
  <c r="AN60" i="51"/>
  <c r="AH60" i="51"/>
  <c r="AG60" i="51"/>
  <c r="AF60" i="51"/>
  <c r="AE60" i="51"/>
  <c r="AD60" i="51"/>
  <c r="AC60" i="51"/>
  <c r="AB60" i="51"/>
  <c r="AA60" i="51"/>
  <c r="X60" i="51"/>
  <c r="AT60" i="51" s="1"/>
  <c r="W60" i="51"/>
  <c r="AS60" i="51" s="1"/>
  <c r="V60" i="51"/>
  <c r="AR60" i="51" s="1"/>
  <c r="U60" i="51"/>
  <c r="AQ60" i="51" s="1"/>
  <c r="T60" i="51"/>
  <c r="AP60" i="51" s="1"/>
  <c r="S60" i="51"/>
  <c r="AO60" i="51" s="1"/>
  <c r="L60" i="51"/>
  <c r="N60" i="51" s="1"/>
  <c r="J60" i="51"/>
  <c r="K60" i="51" s="1"/>
  <c r="H60" i="51"/>
  <c r="I60" i="51" s="1"/>
  <c r="AV59" i="51"/>
  <c r="AN59" i="51"/>
  <c r="X59" i="51"/>
  <c r="AT59" i="51" s="1"/>
  <c r="W59" i="51"/>
  <c r="AS59" i="51" s="1"/>
  <c r="V59" i="51"/>
  <c r="AR59" i="51" s="1"/>
  <c r="U59" i="51"/>
  <c r="AQ59" i="51" s="1"/>
  <c r="T59" i="51"/>
  <c r="AP59" i="51" s="1"/>
  <c r="S59" i="51"/>
  <c r="AO59" i="51" s="1"/>
  <c r="L59" i="51"/>
  <c r="N59" i="51" s="1"/>
  <c r="J59" i="51"/>
  <c r="K59" i="51" s="1"/>
  <c r="H59" i="51"/>
  <c r="I59" i="51" s="1"/>
  <c r="AV58" i="51"/>
  <c r="AN58" i="51"/>
  <c r="X58" i="51"/>
  <c r="AT58" i="51" s="1"/>
  <c r="W58" i="51"/>
  <c r="AS58" i="51" s="1"/>
  <c r="V58" i="51"/>
  <c r="AR58" i="51" s="1"/>
  <c r="U58" i="51"/>
  <c r="AQ58" i="51" s="1"/>
  <c r="T58" i="51"/>
  <c r="AP58" i="51" s="1"/>
  <c r="S58" i="51"/>
  <c r="AO58" i="51" s="1"/>
  <c r="L58" i="51"/>
  <c r="N58" i="51" s="1"/>
  <c r="J58" i="51"/>
  <c r="K58" i="51" s="1"/>
  <c r="H58" i="51"/>
  <c r="I58" i="51" s="1"/>
  <c r="AH57" i="51"/>
  <c r="AG57" i="51"/>
  <c r="AF57" i="51"/>
  <c r="AE57" i="51"/>
  <c r="AD57" i="51"/>
  <c r="AC57" i="51"/>
  <c r="AB57" i="51"/>
  <c r="AA57" i="51"/>
  <c r="X57" i="51"/>
  <c r="W57" i="51"/>
  <c r="V57" i="51"/>
  <c r="U57" i="51"/>
  <c r="T57" i="51"/>
  <c r="S57" i="51"/>
  <c r="L57" i="51"/>
  <c r="N57" i="51" s="1"/>
  <c r="J57" i="51"/>
  <c r="M57" i="51" s="1"/>
  <c r="H57" i="51"/>
  <c r="I57" i="51" s="1"/>
  <c r="AV56" i="51"/>
  <c r="AN56" i="51"/>
  <c r="AH56" i="51"/>
  <c r="AG56" i="51"/>
  <c r="AF56" i="51"/>
  <c r="AE56" i="51"/>
  <c r="AD56" i="51"/>
  <c r="AC56" i="51"/>
  <c r="AB56" i="51"/>
  <c r="AA56" i="51"/>
  <c r="X56" i="51"/>
  <c r="AT56" i="51" s="1"/>
  <c r="W56" i="51"/>
  <c r="AS56" i="51" s="1"/>
  <c r="V56" i="51"/>
  <c r="AR56" i="51" s="1"/>
  <c r="U56" i="51"/>
  <c r="AQ56" i="51" s="1"/>
  <c r="T56" i="51"/>
  <c r="AP56" i="51" s="1"/>
  <c r="S56" i="51"/>
  <c r="AO56" i="51" s="1"/>
  <c r="L56" i="51"/>
  <c r="N56" i="51" s="1"/>
  <c r="J56" i="51"/>
  <c r="K56" i="51" s="1"/>
  <c r="H56" i="51"/>
  <c r="I56" i="51" s="1"/>
  <c r="AV55" i="51"/>
  <c r="AN55" i="51"/>
  <c r="AH55" i="51"/>
  <c r="AG55" i="51"/>
  <c r="AF55" i="51"/>
  <c r="AE55" i="51"/>
  <c r="AD55" i="51"/>
  <c r="AC55" i="51"/>
  <c r="AB55" i="51"/>
  <c r="AA55" i="51"/>
  <c r="X55" i="51"/>
  <c r="AT55" i="51" s="1"/>
  <c r="W55" i="51"/>
  <c r="AS55" i="51" s="1"/>
  <c r="V55" i="51"/>
  <c r="AR55" i="51" s="1"/>
  <c r="U55" i="51"/>
  <c r="AQ55" i="51" s="1"/>
  <c r="T55" i="51"/>
  <c r="AP55" i="51" s="1"/>
  <c r="S55" i="51"/>
  <c r="AO55" i="51" s="1"/>
  <c r="L55" i="51"/>
  <c r="N55" i="51" s="1"/>
  <c r="J55" i="51"/>
  <c r="H55" i="51"/>
  <c r="I55" i="51" s="1"/>
  <c r="AV54" i="51"/>
  <c r="AN54" i="51"/>
  <c r="AH54" i="51"/>
  <c r="AG54" i="51"/>
  <c r="AF54" i="51"/>
  <c r="AE54" i="51"/>
  <c r="AD54" i="51"/>
  <c r="AC54" i="51"/>
  <c r="AB54" i="51"/>
  <c r="AA54" i="51"/>
  <c r="X54" i="51"/>
  <c r="AT54" i="51" s="1"/>
  <c r="W54" i="51"/>
  <c r="AS54" i="51" s="1"/>
  <c r="V54" i="51"/>
  <c r="AR54" i="51" s="1"/>
  <c r="U54" i="51"/>
  <c r="AQ54" i="51" s="1"/>
  <c r="T54" i="51"/>
  <c r="AP54" i="51" s="1"/>
  <c r="S54" i="51"/>
  <c r="AO54" i="51" s="1"/>
  <c r="L54" i="51"/>
  <c r="N54" i="51" s="1"/>
  <c r="J54" i="51"/>
  <c r="AX54" i="51" s="1"/>
  <c r="H54" i="51"/>
  <c r="I54" i="51" s="1"/>
  <c r="AV53" i="51"/>
  <c r="AN53" i="51"/>
  <c r="AH53" i="51"/>
  <c r="AG53" i="51"/>
  <c r="AF53" i="51"/>
  <c r="AE53" i="51"/>
  <c r="AD53" i="51"/>
  <c r="AC53" i="51"/>
  <c r="AB53" i="51"/>
  <c r="AA53" i="51"/>
  <c r="X53" i="51"/>
  <c r="AT53" i="51" s="1"/>
  <c r="W53" i="51"/>
  <c r="AS53" i="51" s="1"/>
  <c r="V53" i="51"/>
  <c r="AR53" i="51" s="1"/>
  <c r="U53" i="51"/>
  <c r="AQ53" i="51" s="1"/>
  <c r="T53" i="51"/>
  <c r="AP53" i="51" s="1"/>
  <c r="S53" i="51"/>
  <c r="AO53" i="51" s="1"/>
  <c r="L53" i="51"/>
  <c r="N53" i="51" s="1"/>
  <c r="J53" i="51"/>
  <c r="M53" i="51" s="1"/>
  <c r="H53" i="51"/>
  <c r="I53" i="51" s="1"/>
  <c r="AV52" i="51"/>
  <c r="AN52" i="51"/>
  <c r="AH52" i="51"/>
  <c r="AG52" i="51"/>
  <c r="AF52" i="51"/>
  <c r="AE52" i="51"/>
  <c r="AD52" i="51"/>
  <c r="AC52" i="51"/>
  <c r="AB52" i="51"/>
  <c r="AA52" i="51"/>
  <c r="X52" i="51"/>
  <c r="AT52" i="51" s="1"/>
  <c r="W52" i="51"/>
  <c r="AS52" i="51" s="1"/>
  <c r="V52" i="51"/>
  <c r="AR52" i="51" s="1"/>
  <c r="U52" i="51"/>
  <c r="AQ52" i="51" s="1"/>
  <c r="T52" i="51"/>
  <c r="AP52" i="51" s="1"/>
  <c r="S52" i="51"/>
  <c r="AO52" i="51" s="1"/>
  <c r="L52" i="51"/>
  <c r="N52" i="51" s="1"/>
  <c r="J52" i="51"/>
  <c r="K52" i="51" s="1"/>
  <c r="H52" i="51"/>
  <c r="I52" i="51" s="1"/>
  <c r="AV51" i="51"/>
  <c r="AN51" i="51"/>
  <c r="X51" i="51"/>
  <c r="AT51" i="51" s="1"/>
  <c r="W51" i="51"/>
  <c r="AS51" i="51" s="1"/>
  <c r="V51" i="51"/>
  <c r="AR51" i="51" s="1"/>
  <c r="U51" i="51"/>
  <c r="AQ51" i="51" s="1"/>
  <c r="T51" i="51"/>
  <c r="AP51" i="51" s="1"/>
  <c r="S51" i="51"/>
  <c r="AO51" i="51" s="1"/>
  <c r="L51" i="51"/>
  <c r="N51" i="51" s="1"/>
  <c r="J51" i="51"/>
  <c r="H51" i="51"/>
  <c r="I51" i="51" s="1"/>
  <c r="AV50" i="51"/>
  <c r="AN50" i="51"/>
  <c r="X50" i="51"/>
  <c r="AT50" i="51" s="1"/>
  <c r="W50" i="51"/>
  <c r="AS50" i="51" s="1"/>
  <c r="V50" i="51"/>
  <c r="AR50" i="51" s="1"/>
  <c r="U50" i="51"/>
  <c r="AQ50" i="51" s="1"/>
  <c r="T50" i="51"/>
  <c r="AP50" i="51" s="1"/>
  <c r="S50" i="51"/>
  <c r="AO50" i="51" s="1"/>
  <c r="L50" i="51"/>
  <c r="N50" i="51" s="1"/>
  <c r="J50" i="51"/>
  <c r="H50" i="51"/>
  <c r="I50" i="51" s="1"/>
  <c r="AV49" i="51"/>
  <c r="AN49" i="51"/>
  <c r="X49" i="51"/>
  <c r="AT49" i="51" s="1"/>
  <c r="W49" i="51"/>
  <c r="AS49" i="51" s="1"/>
  <c r="V49" i="51"/>
  <c r="AR49" i="51" s="1"/>
  <c r="U49" i="51"/>
  <c r="AQ49" i="51" s="1"/>
  <c r="T49" i="51"/>
  <c r="AP49" i="51" s="1"/>
  <c r="S49" i="51"/>
  <c r="AO49" i="51" s="1"/>
  <c r="L49" i="51"/>
  <c r="N49" i="51" s="1"/>
  <c r="J49" i="51"/>
  <c r="K49" i="51" s="1"/>
  <c r="H49" i="51"/>
  <c r="I49" i="51" s="1"/>
  <c r="AV48" i="51"/>
  <c r="AN48" i="51"/>
  <c r="X48" i="51"/>
  <c r="AT48" i="51" s="1"/>
  <c r="W48" i="51"/>
  <c r="AS48" i="51" s="1"/>
  <c r="V48" i="51"/>
  <c r="AR48" i="51" s="1"/>
  <c r="U48" i="51"/>
  <c r="AQ48" i="51" s="1"/>
  <c r="T48" i="51"/>
  <c r="AP48" i="51" s="1"/>
  <c r="S48" i="51"/>
  <c r="AO48" i="51" s="1"/>
  <c r="L48" i="51"/>
  <c r="N48" i="51" s="1"/>
  <c r="J48" i="51"/>
  <c r="AX48" i="51" s="1"/>
  <c r="H48" i="51"/>
  <c r="I48" i="51" s="1"/>
  <c r="AV47" i="51"/>
  <c r="AN47" i="51"/>
  <c r="X47" i="51"/>
  <c r="AT47" i="51" s="1"/>
  <c r="W47" i="51"/>
  <c r="AS47" i="51" s="1"/>
  <c r="V47" i="51"/>
  <c r="AR47" i="51" s="1"/>
  <c r="U47" i="51"/>
  <c r="AQ47" i="51" s="1"/>
  <c r="T47" i="51"/>
  <c r="AP47" i="51" s="1"/>
  <c r="S47" i="51"/>
  <c r="AO47" i="51" s="1"/>
  <c r="L47" i="51"/>
  <c r="N47" i="51" s="1"/>
  <c r="J47" i="51"/>
  <c r="M47" i="51" s="1"/>
  <c r="H47" i="51"/>
  <c r="I47" i="51" s="1"/>
  <c r="AV46" i="51"/>
  <c r="AN46" i="51"/>
  <c r="X46" i="51"/>
  <c r="AT46" i="51" s="1"/>
  <c r="W46" i="51"/>
  <c r="AS46" i="51" s="1"/>
  <c r="V46" i="51"/>
  <c r="AR46" i="51" s="1"/>
  <c r="U46" i="51"/>
  <c r="AQ46" i="51" s="1"/>
  <c r="T46" i="51"/>
  <c r="AP46" i="51" s="1"/>
  <c r="S46" i="51"/>
  <c r="AO46" i="51" s="1"/>
  <c r="L46" i="51"/>
  <c r="N46" i="51" s="1"/>
  <c r="J46" i="51"/>
  <c r="M46" i="51" s="1"/>
  <c r="H46" i="51"/>
  <c r="I46" i="51" s="1"/>
  <c r="AV45" i="51"/>
  <c r="AN45" i="51"/>
  <c r="X45" i="51"/>
  <c r="AT45" i="51" s="1"/>
  <c r="W45" i="51"/>
  <c r="AS45" i="51" s="1"/>
  <c r="V45" i="51"/>
  <c r="AR45" i="51" s="1"/>
  <c r="U45" i="51"/>
  <c r="AQ45" i="51" s="1"/>
  <c r="T45" i="51"/>
  <c r="AP45" i="51" s="1"/>
  <c r="S45" i="51"/>
  <c r="AO45" i="51" s="1"/>
  <c r="L45" i="51"/>
  <c r="N45" i="51" s="1"/>
  <c r="J45" i="51"/>
  <c r="M45" i="51" s="1"/>
  <c r="H45" i="51"/>
  <c r="I45" i="51" s="1"/>
  <c r="AV44" i="51"/>
  <c r="AN44" i="51"/>
  <c r="X44" i="51"/>
  <c r="AT44" i="51" s="1"/>
  <c r="W44" i="51"/>
  <c r="AS44" i="51" s="1"/>
  <c r="V44" i="51"/>
  <c r="AR44" i="51" s="1"/>
  <c r="U44" i="51"/>
  <c r="AQ44" i="51" s="1"/>
  <c r="T44" i="51"/>
  <c r="AP44" i="51" s="1"/>
  <c r="S44" i="51"/>
  <c r="AO44" i="51" s="1"/>
  <c r="L44" i="51"/>
  <c r="N44" i="51" s="1"/>
  <c r="J44" i="51"/>
  <c r="K44" i="51" s="1"/>
  <c r="H44" i="51"/>
  <c r="I44" i="51" s="1"/>
  <c r="AN43" i="51"/>
  <c r="X43" i="51"/>
  <c r="AT43" i="51" s="1"/>
  <c r="W43" i="51"/>
  <c r="AS43" i="51" s="1"/>
  <c r="V43" i="51"/>
  <c r="AR43" i="51" s="1"/>
  <c r="U43" i="51"/>
  <c r="AQ43" i="51" s="1"/>
  <c r="T43" i="51"/>
  <c r="AP43" i="51" s="1"/>
  <c r="S43" i="51"/>
  <c r="AO43" i="51" s="1"/>
  <c r="L43" i="51"/>
  <c r="N43" i="51" s="1"/>
  <c r="J43" i="51"/>
  <c r="M43" i="51" s="1"/>
  <c r="H43" i="51"/>
  <c r="I43" i="51" s="1"/>
  <c r="AV42" i="51"/>
  <c r="AN42" i="51"/>
  <c r="AH42" i="51"/>
  <c r="AG42" i="51"/>
  <c r="AF42" i="51"/>
  <c r="AE42" i="51"/>
  <c r="AD42" i="51"/>
  <c r="AC42" i="51"/>
  <c r="AB42" i="51"/>
  <c r="AA42" i="51"/>
  <c r="X42" i="51"/>
  <c r="AT42" i="51" s="1"/>
  <c r="W42" i="51"/>
  <c r="AS42" i="51" s="1"/>
  <c r="V42" i="51"/>
  <c r="AR42" i="51" s="1"/>
  <c r="U42" i="51"/>
  <c r="AQ42" i="51" s="1"/>
  <c r="T42" i="51"/>
  <c r="AP42" i="51" s="1"/>
  <c r="S42" i="51"/>
  <c r="AO42" i="51" s="1"/>
  <c r="L42" i="51"/>
  <c r="N42" i="51" s="1"/>
  <c r="J42" i="51"/>
  <c r="M42" i="51" s="1"/>
  <c r="H42" i="51"/>
  <c r="I42" i="51" s="1"/>
  <c r="AV41" i="51"/>
  <c r="AN41" i="51"/>
  <c r="X41" i="51"/>
  <c r="AT41" i="51" s="1"/>
  <c r="W41" i="51"/>
  <c r="AS41" i="51" s="1"/>
  <c r="V41" i="51"/>
  <c r="AR41" i="51" s="1"/>
  <c r="U41" i="51"/>
  <c r="AQ41" i="51" s="1"/>
  <c r="T41" i="51"/>
  <c r="AP41" i="51" s="1"/>
  <c r="S41" i="51"/>
  <c r="AO41" i="51" s="1"/>
  <c r="L41" i="51"/>
  <c r="N41" i="51" s="1"/>
  <c r="J41" i="51"/>
  <c r="AX41" i="51" s="1"/>
  <c r="H41" i="51"/>
  <c r="I41" i="51" s="1"/>
  <c r="AV40" i="51"/>
  <c r="AN40" i="51"/>
  <c r="AH40" i="51"/>
  <c r="AG40" i="51"/>
  <c r="AF40" i="51"/>
  <c r="AE40" i="51"/>
  <c r="AD40" i="51"/>
  <c r="AC40" i="51"/>
  <c r="AB40" i="51"/>
  <c r="AA40" i="51"/>
  <c r="X40" i="51"/>
  <c r="AT40" i="51" s="1"/>
  <c r="W40" i="51"/>
  <c r="AS40" i="51" s="1"/>
  <c r="V40" i="51"/>
  <c r="AR40" i="51" s="1"/>
  <c r="U40" i="51"/>
  <c r="AQ40" i="51" s="1"/>
  <c r="T40" i="51"/>
  <c r="AP40" i="51" s="1"/>
  <c r="S40" i="51"/>
  <c r="AO40" i="51" s="1"/>
  <c r="L40" i="51"/>
  <c r="N40" i="51" s="1"/>
  <c r="J40" i="51"/>
  <c r="K40" i="51" s="1"/>
  <c r="H40" i="51"/>
  <c r="I40" i="51" s="1"/>
  <c r="AV39" i="51"/>
  <c r="AN39" i="51"/>
  <c r="AH39" i="51"/>
  <c r="AG39" i="51"/>
  <c r="AF39" i="51"/>
  <c r="AE39" i="51"/>
  <c r="AD39" i="51"/>
  <c r="AC39" i="51"/>
  <c r="AB39" i="51"/>
  <c r="AA39" i="51"/>
  <c r="X39" i="51"/>
  <c r="AT39" i="51" s="1"/>
  <c r="W39" i="51"/>
  <c r="AS39" i="51" s="1"/>
  <c r="V39" i="51"/>
  <c r="AR39" i="51" s="1"/>
  <c r="U39" i="51"/>
  <c r="AQ39" i="51" s="1"/>
  <c r="T39" i="51"/>
  <c r="AP39" i="51" s="1"/>
  <c r="S39" i="51"/>
  <c r="AO39" i="51" s="1"/>
  <c r="L39" i="51"/>
  <c r="N39" i="51" s="1"/>
  <c r="J39" i="51"/>
  <c r="AX39" i="51" s="1"/>
  <c r="H39" i="51"/>
  <c r="I39" i="51" s="1"/>
  <c r="AV38" i="51"/>
  <c r="AN38" i="51"/>
  <c r="AH38" i="51"/>
  <c r="AG38" i="51"/>
  <c r="AF38" i="51"/>
  <c r="AE38" i="51"/>
  <c r="AD38" i="51"/>
  <c r="AC38" i="51"/>
  <c r="AB38" i="51"/>
  <c r="AA38" i="51"/>
  <c r="X38" i="51"/>
  <c r="AT38" i="51" s="1"/>
  <c r="W38" i="51"/>
  <c r="AS38" i="51" s="1"/>
  <c r="V38" i="51"/>
  <c r="AR38" i="51" s="1"/>
  <c r="U38" i="51"/>
  <c r="AQ38" i="51" s="1"/>
  <c r="T38" i="51"/>
  <c r="AP38" i="51" s="1"/>
  <c r="S38" i="51"/>
  <c r="AO38" i="51" s="1"/>
  <c r="L38" i="51"/>
  <c r="N38" i="51" s="1"/>
  <c r="J38" i="51"/>
  <c r="AX38" i="51" s="1"/>
  <c r="H38" i="51"/>
  <c r="I38" i="51" s="1"/>
  <c r="AV37" i="51"/>
  <c r="AN37" i="51"/>
  <c r="AH37" i="51"/>
  <c r="AG37" i="51"/>
  <c r="AF37" i="51"/>
  <c r="AE37" i="51"/>
  <c r="AD37" i="51"/>
  <c r="AC37" i="51"/>
  <c r="AB37" i="51"/>
  <c r="AA37" i="51"/>
  <c r="X37" i="51"/>
  <c r="AT37" i="51" s="1"/>
  <c r="W37" i="51"/>
  <c r="AS37" i="51" s="1"/>
  <c r="V37" i="51"/>
  <c r="AR37" i="51" s="1"/>
  <c r="U37" i="51"/>
  <c r="AQ37" i="51" s="1"/>
  <c r="T37" i="51"/>
  <c r="AP37" i="51" s="1"/>
  <c r="S37" i="51"/>
  <c r="AO37" i="51" s="1"/>
  <c r="L37" i="51"/>
  <c r="N37" i="51" s="1"/>
  <c r="J37" i="51"/>
  <c r="H37" i="51"/>
  <c r="I37" i="51" s="1"/>
  <c r="AV36" i="51"/>
  <c r="AN36" i="51"/>
  <c r="AH36" i="51"/>
  <c r="AG36" i="51"/>
  <c r="AF36" i="51"/>
  <c r="AE36" i="51"/>
  <c r="AD36" i="51"/>
  <c r="AC36" i="51"/>
  <c r="AB36" i="51"/>
  <c r="AA36" i="51"/>
  <c r="X36" i="51"/>
  <c r="AT36" i="51" s="1"/>
  <c r="W36" i="51"/>
  <c r="AS36" i="51" s="1"/>
  <c r="V36" i="51"/>
  <c r="AR36" i="51" s="1"/>
  <c r="U36" i="51"/>
  <c r="AQ36" i="51" s="1"/>
  <c r="T36" i="51"/>
  <c r="AP36" i="51" s="1"/>
  <c r="S36" i="51"/>
  <c r="AO36" i="51" s="1"/>
  <c r="L36" i="51"/>
  <c r="N36" i="51" s="1"/>
  <c r="J36" i="51"/>
  <c r="K36" i="51" s="1"/>
  <c r="H36" i="51"/>
  <c r="I36" i="51" s="1"/>
  <c r="AV35" i="51"/>
  <c r="AN35" i="51"/>
  <c r="AH35" i="51"/>
  <c r="AG35" i="51"/>
  <c r="AF35" i="51"/>
  <c r="AE35" i="51"/>
  <c r="AD35" i="51"/>
  <c r="AC35" i="51"/>
  <c r="AB35" i="51"/>
  <c r="AA35" i="51"/>
  <c r="X35" i="51"/>
  <c r="AT35" i="51" s="1"/>
  <c r="W35" i="51"/>
  <c r="AS35" i="51" s="1"/>
  <c r="V35" i="51"/>
  <c r="AR35" i="51" s="1"/>
  <c r="U35" i="51"/>
  <c r="AQ35" i="51" s="1"/>
  <c r="T35" i="51"/>
  <c r="AP35" i="51" s="1"/>
  <c r="S35" i="51"/>
  <c r="AO35" i="51" s="1"/>
  <c r="L35" i="51"/>
  <c r="N35" i="51" s="1"/>
  <c r="J35" i="51"/>
  <c r="K35" i="51" s="1"/>
  <c r="H35" i="51"/>
  <c r="I35" i="51" s="1"/>
  <c r="AV34" i="51"/>
  <c r="AN34" i="51"/>
  <c r="AH34" i="51"/>
  <c r="AG34" i="51"/>
  <c r="AF34" i="51"/>
  <c r="AE34" i="51"/>
  <c r="AD34" i="51"/>
  <c r="AC34" i="51"/>
  <c r="AB34" i="51"/>
  <c r="AA34" i="51"/>
  <c r="X34" i="51"/>
  <c r="AT34" i="51" s="1"/>
  <c r="W34" i="51"/>
  <c r="AS34" i="51" s="1"/>
  <c r="V34" i="51"/>
  <c r="AR34" i="51" s="1"/>
  <c r="U34" i="51"/>
  <c r="AQ34" i="51" s="1"/>
  <c r="T34" i="51"/>
  <c r="AP34" i="51" s="1"/>
  <c r="S34" i="51"/>
  <c r="AO34" i="51" s="1"/>
  <c r="L34" i="51"/>
  <c r="N34" i="51" s="1"/>
  <c r="J34" i="51"/>
  <c r="H34" i="51"/>
  <c r="I34" i="51" s="1"/>
  <c r="AV33" i="51"/>
  <c r="AN33" i="51"/>
  <c r="X33" i="51"/>
  <c r="AT33" i="51" s="1"/>
  <c r="W33" i="51"/>
  <c r="AS33" i="51" s="1"/>
  <c r="V33" i="51"/>
  <c r="AR33" i="51" s="1"/>
  <c r="U33" i="51"/>
  <c r="AQ33" i="51" s="1"/>
  <c r="T33" i="51"/>
  <c r="AP33" i="51" s="1"/>
  <c r="S33" i="51"/>
  <c r="AO33" i="51" s="1"/>
  <c r="L33" i="51"/>
  <c r="N33" i="51" s="1"/>
  <c r="J33" i="51"/>
  <c r="M33" i="51" s="1"/>
  <c r="H33" i="51"/>
  <c r="I33" i="51" s="1"/>
  <c r="AV32" i="51"/>
  <c r="AN32" i="51"/>
  <c r="AH32" i="51"/>
  <c r="AG32" i="51"/>
  <c r="AF32" i="51"/>
  <c r="AE32" i="51"/>
  <c r="AD32" i="51"/>
  <c r="AC32" i="51"/>
  <c r="AB32" i="51"/>
  <c r="AA32" i="51"/>
  <c r="X32" i="51"/>
  <c r="AT32" i="51" s="1"/>
  <c r="W32" i="51"/>
  <c r="AS32" i="51" s="1"/>
  <c r="V32" i="51"/>
  <c r="AR32" i="51" s="1"/>
  <c r="U32" i="51"/>
  <c r="AQ32" i="51" s="1"/>
  <c r="T32" i="51"/>
  <c r="AP32" i="51" s="1"/>
  <c r="S32" i="51"/>
  <c r="AO32" i="51" s="1"/>
  <c r="L32" i="51"/>
  <c r="N32" i="51" s="1"/>
  <c r="J32" i="51"/>
  <c r="K32" i="51" s="1"/>
  <c r="H32" i="51"/>
  <c r="I32" i="51" s="1"/>
  <c r="AV31" i="51"/>
  <c r="AN31" i="51"/>
  <c r="AH31" i="51"/>
  <c r="AG31" i="51"/>
  <c r="AF31" i="51"/>
  <c r="AE31" i="51"/>
  <c r="AD31" i="51"/>
  <c r="AC31" i="51"/>
  <c r="AB31" i="51"/>
  <c r="AA31" i="51"/>
  <c r="X31" i="51"/>
  <c r="AT31" i="51" s="1"/>
  <c r="W31" i="51"/>
  <c r="AS31" i="51" s="1"/>
  <c r="V31" i="51"/>
  <c r="AR31" i="51" s="1"/>
  <c r="U31" i="51"/>
  <c r="AQ31" i="51" s="1"/>
  <c r="T31" i="51"/>
  <c r="AP31" i="51" s="1"/>
  <c r="S31" i="51"/>
  <c r="AO31" i="51" s="1"/>
  <c r="L31" i="51"/>
  <c r="N31" i="51" s="1"/>
  <c r="J31" i="51"/>
  <c r="M31" i="51" s="1"/>
  <c r="H31" i="51"/>
  <c r="I31" i="51" s="1"/>
  <c r="AX30" i="51"/>
  <c r="AV30" i="51"/>
  <c r="AN30" i="51"/>
  <c r="AH30" i="51"/>
  <c r="AG30" i="51"/>
  <c r="AF30" i="51"/>
  <c r="AE30" i="51"/>
  <c r="AD30" i="51"/>
  <c r="AC30" i="51"/>
  <c r="AB30" i="51"/>
  <c r="AA30" i="51"/>
  <c r="X30" i="51"/>
  <c r="AT30" i="51" s="1"/>
  <c r="W30" i="51"/>
  <c r="AS30" i="51" s="1"/>
  <c r="V30" i="51"/>
  <c r="AR30" i="51" s="1"/>
  <c r="U30" i="51"/>
  <c r="AQ30" i="51" s="1"/>
  <c r="T30" i="51"/>
  <c r="AP30" i="51" s="1"/>
  <c r="S30" i="51"/>
  <c r="AO30" i="51" s="1"/>
  <c r="L30" i="51"/>
  <c r="N30" i="51" s="1"/>
  <c r="J30" i="51"/>
  <c r="M30" i="51" s="1"/>
  <c r="H30" i="51"/>
  <c r="I30" i="51"/>
  <c r="AV28" i="51"/>
  <c r="AN28" i="51"/>
  <c r="AH28" i="51"/>
  <c r="AG28" i="51"/>
  <c r="AF28" i="51"/>
  <c r="AE28" i="51"/>
  <c r="AD28" i="51"/>
  <c r="AC28" i="51"/>
  <c r="AB28" i="51"/>
  <c r="AA28" i="51"/>
  <c r="X28" i="51"/>
  <c r="AT28" i="51"/>
  <c r="W28" i="51"/>
  <c r="AS28" i="51" s="1"/>
  <c r="V28" i="51"/>
  <c r="AR28" i="51" s="1"/>
  <c r="U28" i="51"/>
  <c r="AQ28" i="51" s="1"/>
  <c r="T28" i="51"/>
  <c r="AP28" i="51" s="1"/>
  <c r="S28" i="51"/>
  <c r="AO28" i="51" s="1"/>
  <c r="L28" i="51"/>
  <c r="N28" i="51" s="1"/>
  <c r="J28" i="51"/>
  <c r="K28" i="51" s="1"/>
  <c r="H28" i="51"/>
  <c r="I28" i="51" s="1"/>
  <c r="AV27" i="51"/>
  <c r="AN27" i="51"/>
  <c r="AH27" i="51"/>
  <c r="AG27" i="51"/>
  <c r="AF27" i="51"/>
  <c r="AE27" i="51"/>
  <c r="AD27" i="51"/>
  <c r="AC27" i="51"/>
  <c r="AB27" i="51"/>
  <c r="AA27" i="51"/>
  <c r="X27" i="51"/>
  <c r="AT27" i="51" s="1"/>
  <c r="W27" i="51"/>
  <c r="AS27" i="51" s="1"/>
  <c r="V27" i="51"/>
  <c r="AR27" i="51" s="1"/>
  <c r="U27" i="51"/>
  <c r="AQ27" i="51" s="1"/>
  <c r="T27" i="51"/>
  <c r="AP27" i="51" s="1"/>
  <c r="S27" i="51"/>
  <c r="AO27" i="51" s="1"/>
  <c r="L27" i="51"/>
  <c r="N27" i="51" s="1"/>
  <c r="J27" i="51"/>
  <c r="K27" i="51"/>
  <c r="H27" i="51"/>
  <c r="I27" i="51" s="1"/>
  <c r="AV26" i="51"/>
  <c r="AN26" i="51"/>
  <c r="AH26" i="51"/>
  <c r="AG26" i="51"/>
  <c r="AF26" i="51"/>
  <c r="AE26" i="51"/>
  <c r="AD26" i="51"/>
  <c r="AC26" i="51"/>
  <c r="AB26" i="51"/>
  <c r="AA26" i="51"/>
  <c r="X26" i="51"/>
  <c r="AT26" i="51" s="1"/>
  <c r="W26" i="51"/>
  <c r="AS26" i="51" s="1"/>
  <c r="V26" i="51"/>
  <c r="AR26" i="51" s="1"/>
  <c r="U26" i="51"/>
  <c r="AQ26" i="51" s="1"/>
  <c r="T26" i="51"/>
  <c r="AP26" i="51" s="1"/>
  <c r="S26" i="51"/>
  <c r="AO26" i="51" s="1"/>
  <c r="L26" i="51"/>
  <c r="N26" i="51" s="1"/>
  <c r="J26" i="51"/>
  <c r="H26" i="51"/>
  <c r="I26" i="51" s="1"/>
  <c r="AV25" i="51"/>
  <c r="AN25" i="51"/>
  <c r="AH25" i="51"/>
  <c r="AG25" i="51"/>
  <c r="AF25" i="51"/>
  <c r="AE25" i="51"/>
  <c r="AD25" i="51"/>
  <c r="AC25" i="51"/>
  <c r="AB25" i="51"/>
  <c r="AA25" i="51"/>
  <c r="X25" i="51"/>
  <c r="AT25" i="51" s="1"/>
  <c r="W25" i="51"/>
  <c r="AS25" i="51" s="1"/>
  <c r="V25" i="51"/>
  <c r="AR25" i="51" s="1"/>
  <c r="U25" i="51"/>
  <c r="AQ25" i="51" s="1"/>
  <c r="T25" i="51"/>
  <c r="AP25" i="51" s="1"/>
  <c r="S25" i="51"/>
  <c r="AO25" i="51" s="1"/>
  <c r="L25" i="51"/>
  <c r="N25" i="51" s="1"/>
  <c r="J25" i="51"/>
  <c r="H25" i="51"/>
  <c r="I25" i="51" s="1"/>
  <c r="AV24" i="51"/>
  <c r="AN24" i="51"/>
  <c r="X24" i="51"/>
  <c r="AT24" i="51" s="1"/>
  <c r="W24" i="51"/>
  <c r="AS24" i="51" s="1"/>
  <c r="V24" i="51"/>
  <c r="AR24" i="51" s="1"/>
  <c r="U24" i="51"/>
  <c r="AQ24" i="51" s="1"/>
  <c r="T24" i="51"/>
  <c r="AP24" i="51" s="1"/>
  <c r="S24" i="51"/>
  <c r="AO24" i="51" s="1"/>
  <c r="L24" i="51"/>
  <c r="N24" i="51" s="1"/>
  <c r="J24" i="51"/>
  <c r="M24" i="51" s="1"/>
  <c r="H24" i="51"/>
  <c r="I24" i="51" s="1"/>
  <c r="AV23" i="51"/>
  <c r="AN23" i="51"/>
  <c r="X23" i="51"/>
  <c r="AT23" i="51" s="1"/>
  <c r="W23" i="51"/>
  <c r="AS23" i="51" s="1"/>
  <c r="V23" i="51"/>
  <c r="AR23" i="51" s="1"/>
  <c r="U23" i="51"/>
  <c r="AQ23" i="51" s="1"/>
  <c r="T23" i="51"/>
  <c r="AP23" i="51" s="1"/>
  <c r="S23" i="51"/>
  <c r="AO23" i="51" s="1"/>
  <c r="L23" i="51"/>
  <c r="N23" i="51" s="1"/>
  <c r="J23" i="51"/>
  <c r="M23" i="51" s="1"/>
  <c r="H23" i="51"/>
  <c r="I23" i="51" s="1"/>
  <c r="AX22" i="51"/>
  <c r="AV22" i="51"/>
  <c r="AN22" i="51"/>
  <c r="X22" i="51"/>
  <c r="AT22" i="51" s="1"/>
  <c r="W22" i="51"/>
  <c r="AS22" i="51" s="1"/>
  <c r="V22" i="51"/>
  <c r="AR22" i="51" s="1"/>
  <c r="U22" i="51"/>
  <c r="AQ22" i="51" s="1"/>
  <c r="T22" i="51"/>
  <c r="AP22" i="51" s="1"/>
  <c r="S22" i="51"/>
  <c r="AO22" i="51" s="1"/>
  <c r="L22" i="51"/>
  <c r="N22" i="51" s="1"/>
  <c r="J22" i="51"/>
  <c r="M22" i="51" s="1"/>
  <c r="H22" i="51"/>
  <c r="I22" i="51" s="1"/>
  <c r="AV21" i="51"/>
  <c r="AN21" i="51"/>
  <c r="AH21" i="51"/>
  <c r="AG21" i="51"/>
  <c r="AF21" i="51"/>
  <c r="AE21" i="51"/>
  <c r="AD21" i="51"/>
  <c r="AC21" i="51"/>
  <c r="AB21" i="51"/>
  <c r="AA21" i="51"/>
  <c r="X21" i="51"/>
  <c r="AT21" i="51" s="1"/>
  <c r="W21" i="51"/>
  <c r="AS21" i="51" s="1"/>
  <c r="V21" i="51"/>
  <c r="AR21" i="51"/>
  <c r="U21" i="51"/>
  <c r="AQ21" i="51" s="1"/>
  <c r="T21" i="51"/>
  <c r="AP21" i="51" s="1"/>
  <c r="S21" i="51"/>
  <c r="AO21" i="51" s="1"/>
  <c r="L21" i="51"/>
  <c r="N21" i="51" s="1"/>
  <c r="J21" i="51"/>
  <c r="K21" i="51" s="1"/>
  <c r="H21" i="51"/>
  <c r="I21" i="51" s="1"/>
  <c r="AV20" i="51"/>
  <c r="AN20" i="51"/>
  <c r="X20" i="51"/>
  <c r="AT20" i="51" s="1"/>
  <c r="W20" i="51"/>
  <c r="AS20" i="51" s="1"/>
  <c r="V20" i="51"/>
  <c r="AR20" i="51" s="1"/>
  <c r="U20" i="51"/>
  <c r="AQ20" i="51" s="1"/>
  <c r="T20" i="51"/>
  <c r="AP20" i="51" s="1"/>
  <c r="S20" i="51"/>
  <c r="AO20" i="51" s="1"/>
  <c r="L20" i="51"/>
  <c r="N20" i="51" s="1"/>
  <c r="J20" i="51"/>
  <c r="AX20" i="51" s="1"/>
  <c r="H20" i="51"/>
  <c r="I20" i="51" s="1"/>
  <c r="AX19" i="51"/>
  <c r="AV19" i="51"/>
  <c r="AN19" i="51"/>
  <c r="X19" i="51"/>
  <c r="AT19" i="51" s="1"/>
  <c r="W19" i="51"/>
  <c r="AS19" i="51" s="1"/>
  <c r="V19" i="51"/>
  <c r="AR19" i="51" s="1"/>
  <c r="U19" i="51"/>
  <c r="AQ19" i="51" s="1"/>
  <c r="T19" i="51"/>
  <c r="AP19" i="51" s="1"/>
  <c r="S19" i="51"/>
  <c r="AO19" i="51" s="1"/>
  <c r="L19" i="51"/>
  <c r="N19" i="51" s="1"/>
  <c r="J19" i="51"/>
  <c r="M19" i="51" s="1"/>
  <c r="H19" i="51"/>
  <c r="I19" i="51" s="1"/>
  <c r="AV18" i="51"/>
  <c r="AN18" i="51"/>
  <c r="X18" i="51"/>
  <c r="AT18" i="51" s="1"/>
  <c r="W18" i="51"/>
  <c r="AS18" i="51" s="1"/>
  <c r="V18" i="51"/>
  <c r="AR18" i="51" s="1"/>
  <c r="U18" i="51"/>
  <c r="AQ18" i="51"/>
  <c r="T18" i="51"/>
  <c r="AP18" i="51" s="1"/>
  <c r="S18" i="51"/>
  <c r="AO18" i="51" s="1"/>
  <c r="L18" i="51"/>
  <c r="N18" i="51" s="1"/>
  <c r="J18" i="51"/>
  <c r="H18" i="51"/>
  <c r="I18" i="51" s="1"/>
  <c r="AV17" i="51"/>
  <c r="AN17" i="51"/>
  <c r="AH17" i="51"/>
  <c r="AG17" i="51"/>
  <c r="AF17" i="51"/>
  <c r="AE17" i="51"/>
  <c r="AD17" i="51"/>
  <c r="AC17" i="51"/>
  <c r="AB17" i="51"/>
  <c r="AA17" i="51"/>
  <c r="X17" i="51"/>
  <c r="AT17" i="51" s="1"/>
  <c r="W17" i="51"/>
  <c r="AS17" i="51" s="1"/>
  <c r="V17" i="51"/>
  <c r="AR17" i="51" s="1"/>
  <c r="U17" i="51"/>
  <c r="AQ17" i="51" s="1"/>
  <c r="T17" i="51"/>
  <c r="AP17" i="51" s="1"/>
  <c r="S17" i="51"/>
  <c r="AO17" i="51" s="1"/>
  <c r="L17" i="51"/>
  <c r="N17" i="51" s="1"/>
  <c r="J17" i="51"/>
  <c r="K17" i="51" s="1"/>
  <c r="H17" i="51"/>
  <c r="I17" i="51" s="1"/>
  <c r="AV16" i="51"/>
  <c r="AN16" i="51"/>
  <c r="AH16" i="51"/>
  <c r="AG16" i="51"/>
  <c r="AF16" i="51"/>
  <c r="AE16" i="51"/>
  <c r="AD16" i="51"/>
  <c r="AC16" i="51"/>
  <c r="AB16" i="51"/>
  <c r="AA16" i="51"/>
  <c r="X16" i="51"/>
  <c r="AT16" i="51" s="1"/>
  <c r="W16" i="51"/>
  <c r="AS16" i="51" s="1"/>
  <c r="V16" i="51"/>
  <c r="AR16" i="51" s="1"/>
  <c r="U16" i="51"/>
  <c r="AQ16" i="51" s="1"/>
  <c r="T16" i="51"/>
  <c r="AP16" i="51" s="1"/>
  <c r="S16" i="51"/>
  <c r="AO16" i="51" s="1"/>
  <c r="L16" i="51"/>
  <c r="N16" i="51" s="1"/>
  <c r="J16" i="51"/>
  <c r="AX16" i="51" s="1"/>
  <c r="H16" i="51"/>
  <c r="I16" i="51" s="1"/>
  <c r="AV15" i="51"/>
  <c r="AN15" i="51"/>
  <c r="AH15" i="51"/>
  <c r="AG15" i="51"/>
  <c r="AF15" i="51"/>
  <c r="AE15" i="51"/>
  <c r="AD15" i="51"/>
  <c r="AC15" i="51"/>
  <c r="AB15" i="51"/>
  <c r="AA15" i="51"/>
  <c r="X15" i="51"/>
  <c r="AT15" i="51" s="1"/>
  <c r="W15" i="51"/>
  <c r="AS15" i="51" s="1"/>
  <c r="V15" i="51"/>
  <c r="AR15" i="51" s="1"/>
  <c r="U15" i="51"/>
  <c r="AQ15" i="51" s="1"/>
  <c r="T15" i="51"/>
  <c r="AP15" i="51" s="1"/>
  <c r="S15" i="51"/>
  <c r="AO15" i="51" s="1"/>
  <c r="L15" i="51"/>
  <c r="N15" i="51" s="1"/>
  <c r="J15" i="51"/>
  <c r="H15" i="51"/>
  <c r="I15" i="51" s="1"/>
  <c r="AV14" i="51"/>
  <c r="AN14" i="51"/>
  <c r="AH14" i="51"/>
  <c r="AG14" i="51"/>
  <c r="AF14" i="51"/>
  <c r="AE14" i="51"/>
  <c r="AD14" i="51"/>
  <c r="AC14" i="51"/>
  <c r="AB14" i="51"/>
  <c r="AA14" i="51"/>
  <c r="X14" i="51"/>
  <c r="AT14" i="51" s="1"/>
  <c r="W14" i="51"/>
  <c r="AS14" i="51" s="1"/>
  <c r="V14" i="51"/>
  <c r="AR14" i="51" s="1"/>
  <c r="U14" i="51"/>
  <c r="AQ14" i="51" s="1"/>
  <c r="T14" i="51"/>
  <c r="AP14" i="51" s="1"/>
  <c r="S14" i="51"/>
  <c r="AO14" i="51" s="1"/>
  <c r="L14" i="51"/>
  <c r="N14" i="51" s="1"/>
  <c r="J14" i="51"/>
  <c r="AX14" i="51" s="1"/>
  <c r="H14" i="51"/>
  <c r="I14" i="51" s="1"/>
  <c r="AV13" i="51"/>
  <c r="AT13" i="51"/>
  <c r="AS13" i="51"/>
  <c r="AR13" i="51"/>
  <c r="AQ13" i="51"/>
  <c r="AP13" i="51"/>
  <c r="AO13" i="51"/>
  <c r="AN13" i="51"/>
  <c r="L13" i="51"/>
  <c r="N13" i="51" s="1"/>
  <c r="J13" i="51"/>
  <c r="AX13" i="51" s="1"/>
  <c r="H13" i="51"/>
  <c r="I13" i="51" s="1"/>
  <c r="AV12" i="51"/>
  <c r="AN12" i="51"/>
  <c r="AH12" i="51"/>
  <c r="AG12" i="51"/>
  <c r="AF12" i="51"/>
  <c r="AE12" i="51"/>
  <c r="AD12" i="51"/>
  <c r="AC12" i="51"/>
  <c r="AB12" i="51"/>
  <c r="AA12" i="51"/>
  <c r="X12" i="51"/>
  <c r="AT12" i="51" s="1"/>
  <c r="W12" i="51"/>
  <c r="AS12" i="51" s="1"/>
  <c r="V12" i="51"/>
  <c r="AR12" i="51" s="1"/>
  <c r="U12" i="51"/>
  <c r="AQ12" i="51" s="1"/>
  <c r="T12" i="51"/>
  <c r="AP12" i="51" s="1"/>
  <c r="S12" i="51"/>
  <c r="AO12" i="51" s="1"/>
  <c r="L12" i="51"/>
  <c r="N12" i="51" s="1"/>
  <c r="J12" i="51"/>
  <c r="AX12" i="51" s="1"/>
  <c r="H12" i="51"/>
  <c r="I12" i="51" s="1"/>
  <c r="AV11" i="51"/>
  <c r="AN11" i="51"/>
  <c r="AH11" i="51"/>
  <c r="AG11" i="51"/>
  <c r="AF11" i="51"/>
  <c r="AE11" i="51"/>
  <c r="AD11" i="51"/>
  <c r="AC11" i="51"/>
  <c r="AB11" i="51"/>
  <c r="AA11" i="51"/>
  <c r="X11" i="51"/>
  <c r="AT11" i="51" s="1"/>
  <c r="W11" i="51"/>
  <c r="AS11" i="51" s="1"/>
  <c r="V11" i="51"/>
  <c r="AR11" i="51" s="1"/>
  <c r="U11" i="51"/>
  <c r="AQ11" i="51" s="1"/>
  <c r="T11" i="51"/>
  <c r="AP11" i="51" s="1"/>
  <c r="S11" i="51"/>
  <c r="AO11" i="51" s="1"/>
  <c r="L11" i="51"/>
  <c r="N11" i="51" s="1"/>
  <c r="J11" i="51"/>
  <c r="AX11" i="51" s="1"/>
  <c r="H11" i="51"/>
  <c r="I11" i="51" s="1"/>
  <c r="AX10" i="51"/>
  <c r="AV10" i="51"/>
  <c r="AN10" i="51"/>
  <c r="AH10" i="51"/>
  <c r="AG10" i="51"/>
  <c r="AF10" i="51"/>
  <c r="AE10" i="51"/>
  <c r="AD10" i="51"/>
  <c r="AC10" i="51"/>
  <c r="AB10" i="51"/>
  <c r="AA10" i="51"/>
  <c r="X10" i="51"/>
  <c r="AT10" i="51" s="1"/>
  <c r="W10" i="51"/>
  <c r="AS10" i="51" s="1"/>
  <c r="V10" i="51"/>
  <c r="AR10" i="51" s="1"/>
  <c r="U10" i="51"/>
  <c r="AQ10" i="51" s="1"/>
  <c r="T10" i="51"/>
  <c r="AP10" i="51" s="1"/>
  <c r="S10" i="51"/>
  <c r="AO10" i="51" s="1"/>
  <c r="L10" i="51"/>
  <c r="N10" i="51" s="1"/>
  <c r="J10" i="51"/>
  <c r="K10" i="51" s="1"/>
  <c r="H10" i="51"/>
  <c r="I10" i="51" s="1"/>
  <c r="AV9" i="51"/>
  <c r="AN9" i="51"/>
  <c r="AH9" i="51"/>
  <c r="AG9" i="51"/>
  <c r="AF9" i="51"/>
  <c r="AE9" i="51"/>
  <c r="AD9" i="51"/>
  <c r="AC9" i="51"/>
  <c r="AB9" i="51"/>
  <c r="AA9" i="51"/>
  <c r="X9" i="51"/>
  <c r="AT9" i="51" s="1"/>
  <c r="W9" i="51"/>
  <c r="AS9" i="51" s="1"/>
  <c r="V9" i="51"/>
  <c r="AR9" i="51" s="1"/>
  <c r="U9" i="51"/>
  <c r="AQ9" i="51" s="1"/>
  <c r="T9" i="51"/>
  <c r="AP9" i="51" s="1"/>
  <c r="S9" i="51"/>
  <c r="AO9" i="51" s="1"/>
  <c r="L9" i="51"/>
  <c r="N9" i="51" s="1"/>
  <c r="J9" i="51"/>
  <c r="H9" i="51"/>
  <c r="I9" i="51" s="1"/>
  <c r="AX8" i="51"/>
  <c r="AV8" i="51"/>
  <c r="AN8" i="51"/>
  <c r="AH8" i="51"/>
  <c r="AG8" i="51"/>
  <c r="AF8" i="51"/>
  <c r="AE8" i="51"/>
  <c r="AD8" i="51"/>
  <c r="AC8" i="51"/>
  <c r="AB8" i="51"/>
  <c r="AA8" i="51"/>
  <c r="X8" i="51"/>
  <c r="AT8" i="51" s="1"/>
  <c r="W8" i="51"/>
  <c r="AS8" i="51" s="1"/>
  <c r="V8" i="51"/>
  <c r="AR8" i="51" s="1"/>
  <c r="U8" i="51"/>
  <c r="AQ8" i="51" s="1"/>
  <c r="T8" i="51"/>
  <c r="AP8" i="51" s="1"/>
  <c r="S8" i="51"/>
  <c r="AO8" i="51" s="1"/>
  <c r="L8" i="51"/>
  <c r="N8" i="51" s="1"/>
  <c r="J8" i="51"/>
  <c r="K8" i="51" s="1"/>
  <c r="H8" i="51"/>
  <c r="I8" i="51" s="1"/>
  <c r="AV7" i="51"/>
  <c r="AN7" i="51"/>
  <c r="AH7" i="51"/>
  <c r="AG7" i="51"/>
  <c r="AF7" i="51"/>
  <c r="AE7" i="51"/>
  <c r="AD7" i="51"/>
  <c r="AC7" i="51"/>
  <c r="AB7" i="51"/>
  <c r="AA7" i="51"/>
  <c r="X7" i="51"/>
  <c r="AT7" i="51" s="1"/>
  <c r="W7" i="51"/>
  <c r="AS7" i="51" s="1"/>
  <c r="V7" i="51"/>
  <c r="AR7" i="51" s="1"/>
  <c r="U7" i="51"/>
  <c r="AQ7" i="51" s="1"/>
  <c r="T7" i="51"/>
  <c r="AP7" i="51" s="1"/>
  <c r="S7" i="51"/>
  <c r="AO7" i="51" s="1"/>
  <c r="L7" i="51"/>
  <c r="N7" i="51" s="1"/>
  <c r="J7" i="51"/>
  <c r="AX7" i="51" s="1"/>
  <c r="H7" i="51"/>
  <c r="I7" i="51" s="1"/>
  <c r="AV6" i="51"/>
  <c r="AN6" i="51"/>
  <c r="AH6" i="51"/>
  <c r="AG6" i="51"/>
  <c r="AF6" i="51"/>
  <c r="AE6" i="51"/>
  <c r="AD6" i="51"/>
  <c r="AC6" i="51"/>
  <c r="AB6" i="51"/>
  <c r="AA6" i="51"/>
  <c r="X6" i="51"/>
  <c r="AT6" i="51" s="1"/>
  <c r="W6" i="51"/>
  <c r="AS6" i="51" s="1"/>
  <c r="V6" i="51"/>
  <c r="AR6" i="51" s="1"/>
  <c r="U6" i="51"/>
  <c r="AQ6" i="51" s="1"/>
  <c r="T6" i="51"/>
  <c r="AP6" i="51" s="1"/>
  <c r="S6" i="51"/>
  <c r="AO6" i="51" s="1"/>
  <c r="L6" i="51"/>
  <c r="N6" i="51" s="1"/>
  <c r="J6" i="51"/>
  <c r="M6" i="51" s="1"/>
  <c r="H6" i="51"/>
  <c r="I6" i="51" s="1"/>
  <c r="AV5" i="51"/>
  <c r="AN5" i="51"/>
  <c r="AH5" i="51"/>
  <c r="AG5" i="51"/>
  <c r="AF5" i="51"/>
  <c r="AE5" i="51"/>
  <c r="AD5" i="51"/>
  <c r="AC5" i="51"/>
  <c r="AB5" i="51"/>
  <c r="AA5" i="51"/>
  <c r="X5" i="51"/>
  <c r="AT5" i="51" s="1"/>
  <c r="W5" i="51"/>
  <c r="AS5" i="51" s="1"/>
  <c r="V5" i="51"/>
  <c r="AR5" i="51" s="1"/>
  <c r="U5" i="51"/>
  <c r="AQ5" i="51" s="1"/>
  <c r="T5" i="51"/>
  <c r="AP5" i="51" s="1"/>
  <c r="S5" i="51"/>
  <c r="AO5" i="51" s="1"/>
  <c r="L5" i="51"/>
  <c r="N5" i="51" s="1"/>
  <c r="J5" i="51"/>
  <c r="AX5" i="51" s="1"/>
  <c r="H5" i="51"/>
  <c r="I5" i="51" s="1"/>
  <c r="AX4" i="51"/>
  <c r="AV4" i="51"/>
  <c r="AN4" i="51"/>
  <c r="AH4" i="51"/>
  <c r="AG4" i="51"/>
  <c r="AF4" i="51"/>
  <c r="AE4" i="51"/>
  <c r="AD4" i="51"/>
  <c r="AC4" i="51"/>
  <c r="AB4" i="51"/>
  <c r="AA4" i="51"/>
  <c r="X4" i="51"/>
  <c r="AT4" i="51" s="1"/>
  <c r="W4" i="51"/>
  <c r="AS4" i="51" s="1"/>
  <c r="V4" i="51"/>
  <c r="AR4" i="51" s="1"/>
  <c r="U4" i="51"/>
  <c r="AQ4" i="51" s="1"/>
  <c r="T4" i="51"/>
  <c r="AP4" i="51" s="1"/>
  <c r="S4" i="51"/>
  <c r="AO4" i="51" s="1"/>
  <c r="L4" i="51"/>
  <c r="N4" i="51"/>
  <c r="J4" i="51"/>
  <c r="K4" i="51" s="1"/>
  <c r="H4" i="51"/>
  <c r="I4" i="51" s="1"/>
  <c r="K209" i="51"/>
  <c r="M209" i="51"/>
  <c r="K252" i="51"/>
  <c r="AX252" i="51"/>
  <c r="M135" i="51"/>
  <c r="K163" i="51"/>
  <c r="M163" i="51"/>
  <c r="M237" i="51"/>
  <c r="M67" i="51"/>
  <c r="M87" i="51"/>
  <c r="AX277" i="51"/>
  <c r="AX361" i="51"/>
  <c r="K361" i="51"/>
  <c r="K190" i="51"/>
  <c r="K213" i="51"/>
  <c r="M115" i="51"/>
  <c r="K132" i="51"/>
  <c r="K174" i="51"/>
  <c r="AX237" i="51"/>
  <c r="K278" i="51"/>
  <c r="K315" i="51"/>
  <c r="M315" i="51"/>
  <c r="AX379" i="51"/>
  <c r="AX402" i="51"/>
  <c r="K283" i="51"/>
  <c r="M283" i="51"/>
  <c r="K347" i="51"/>
  <c r="AX262" i="51"/>
  <c r="M247" i="51"/>
  <c r="K66" i="51"/>
  <c r="AX124" i="51"/>
  <c r="K126" i="51"/>
  <c r="M185" i="51"/>
  <c r="K189" i="51"/>
  <c r="M189" i="51"/>
  <c r="AX189" i="51"/>
  <c r="M205" i="51"/>
  <c r="K227" i="51"/>
  <c r="K239" i="51"/>
  <c r="K245" i="51"/>
  <c r="AX292" i="51"/>
  <c r="K292" i="51"/>
  <c r="M354" i="51"/>
  <c r="K354" i="51"/>
  <c r="M50" i="51"/>
  <c r="M72" i="51"/>
  <c r="M118" i="51"/>
  <c r="AX120" i="51"/>
  <c r="M145" i="51"/>
  <c r="K205" i="51"/>
  <c r="M220" i="51"/>
  <c r="K263" i="51"/>
  <c r="M336" i="51"/>
  <c r="K336" i="51"/>
  <c r="K139" i="51"/>
  <c r="M139" i="51"/>
  <c r="K143" i="51"/>
  <c r="K181" i="51"/>
  <c r="M181" i="51"/>
  <c r="K212" i="51"/>
  <c r="M212" i="51"/>
  <c r="K241" i="51"/>
  <c r="M272" i="51"/>
  <c r="AX298" i="51"/>
  <c r="K282" i="51"/>
  <c r="M282" i="51"/>
  <c r="AX285" i="51"/>
  <c r="K285" i="51"/>
  <c r="K329" i="51"/>
  <c r="M329" i="51"/>
  <c r="K348" i="51"/>
  <c r="AX255" i="51"/>
  <c r="M385" i="51"/>
  <c r="AX385" i="51"/>
  <c r="K392" i="51"/>
  <c r="M392" i="51"/>
  <c r="M264" i="51"/>
  <c r="M294" i="51"/>
  <c r="K372" i="51"/>
  <c r="M319" i="51"/>
  <c r="K350" i="51"/>
  <c r="K358" i="51"/>
  <c r="K367" i="51"/>
  <c r="AX376" i="51"/>
  <c r="M373" i="51"/>
  <c r="AX373" i="51"/>
  <c r="M379" i="51"/>
  <c r="M381" i="51"/>
  <c r="M389" i="51"/>
  <c r="AX82" i="51"/>
  <c r="AX94" i="51"/>
  <c r="AX119" i="51"/>
  <c r="K206" i="51"/>
  <c r="M332" i="51"/>
  <c r="K333" i="51"/>
  <c r="M333" i="51"/>
  <c r="AX333" i="51"/>
  <c r="M133" i="51"/>
  <c r="K151" i="51"/>
  <c r="M151" i="51"/>
  <c r="M222" i="51"/>
  <c r="M322" i="51"/>
  <c r="AX322" i="51"/>
  <c r="AX349" i="51"/>
  <c r="M93" i="51"/>
  <c r="K104" i="51"/>
  <c r="AX140" i="51"/>
  <c r="M140" i="51"/>
  <c r="K157" i="51"/>
  <c r="M157" i="51"/>
  <c r="K195" i="51"/>
  <c r="K198" i="51"/>
  <c r="M198" i="51"/>
  <c r="K218" i="51"/>
  <c r="M218" i="51"/>
  <c r="AX218" i="51"/>
  <c r="M236" i="51"/>
  <c r="M238" i="51"/>
  <c r="K253" i="51"/>
  <c r="M253" i="51"/>
  <c r="AX253" i="51"/>
  <c r="K276" i="51"/>
  <c r="M276" i="51"/>
  <c r="AX276" i="51"/>
  <c r="AX80" i="51"/>
  <c r="M80" i="51"/>
  <c r="M261" i="51"/>
  <c r="AX261" i="51"/>
  <c r="K299" i="51"/>
  <c r="K9" i="51"/>
  <c r="K14" i="51"/>
  <c r="AX102" i="51"/>
  <c r="M102" i="51"/>
  <c r="M107" i="51"/>
  <c r="AX222" i="51"/>
  <c r="M232" i="51"/>
  <c r="K297" i="51"/>
  <c r="AX371" i="51"/>
  <c r="M7" i="51"/>
  <c r="M14" i="51"/>
  <c r="M16" i="51"/>
  <c r="M60" i="51"/>
  <c r="M62" i="51"/>
  <c r="AX99" i="51"/>
  <c r="K140" i="51"/>
  <c r="M148" i="51"/>
  <c r="M214" i="51"/>
  <c r="K265" i="51"/>
  <c r="M265" i="51"/>
  <c r="AX265" i="51"/>
  <c r="K291" i="51"/>
  <c r="AX162" i="51"/>
  <c r="AX164" i="51"/>
  <c r="M164" i="51"/>
  <c r="K284" i="51"/>
  <c r="M284" i="51"/>
  <c r="AX339" i="51"/>
  <c r="M357" i="51"/>
  <c r="AX158" i="51"/>
  <c r="K164" i="51"/>
  <c r="M170" i="51"/>
  <c r="AX224" i="51"/>
  <c r="AX242" i="51"/>
  <c r="AX280" i="51"/>
  <c r="K295" i="51"/>
  <c r="M295" i="51"/>
  <c r="K303" i="51"/>
  <c r="M303" i="51"/>
  <c r="AX338" i="51"/>
  <c r="M338" i="51"/>
  <c r="K338" i="51"/>
  <c r="AX304" i="51"/>
  <c r="M304" i="51"/>
  <c r="M330" i="51"/>
  <c r="K335" i="51"/>
  <c r="M400" i="51"/>
  <c r="K273" i="51"/>
  <c r="AX282" i="51"/>
  <c r="K306" i="51"/>
  <c r="M310" i="51"/>
  <c r="AX314" i="51"/>
  <c r="M314" i="51"/>
  <c r="K321" i="51"/>
  <c r="K327" i="51"/>
  <c r="M327" i="51"/>
  <c r="AX341" i="51"/>
  <c r="K341" i="51"/>
  <c r="AX300" i="51"/>
  <c r="AX329" i="51"/>
  <c r="AX334" i="51"/>
  <c r="M334" i="51"/>
  <c r="K360" i="51"/>
  <c r="M360" i="51"/>
  <c r="AX328" i="51"/>
  <c r="M328" i="51"/>
  <c r="K334" i="51"/>
  <c r="K343" i="51"/>
  <c r="K351" i="51"/>
  <c r="M351" i="51"/>
  <c r="AX368" i="51"/>
  <c r="AX384" i="51"/>
  <c r="M384" i="51"/>
  <c r="AX386" i="51"/>
  <c r="M386" i="51"/>
  <c r="K386" i="51"/>
  <c r="M391" i="51"/>
  <c r="K391" i="51"/>
  <c r="AX396" i="51"/>
  <c r="M396" i="51"/>
  <c r="K380" i="51"/>
  <c r="AX382" i="51"/>
  <c r="M382" i="51"/>
  <c r="M350" i="51"/>
  <c r="M352" i="51"/>
  <c r="M358" i="51"/>
  <c r="M361" i="51"/>
  <c r="M367" i="51"/>
  <c r="AX375" i="51"/>
  <c r="A2" i="52"/>
  <c r="C2" i="54"/>
  <c r="C3" i="54"/>
  <c r="C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18" i="54"/>
  <c r="C119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C139" i="54"/>
  <c r="C140" i="54"/>
  <c r="C141" i="54"/>
  <c r="C142" i="54"/>
  <c r="C143" i="54"/>
  <c r="C144" i="54"/>
  <c r="C145" i="54"/>
  <c r="C146" i="54"/>
  <c r="C147" i="54"/>
  <c r="C148" i="54"/>
  <c r="C149" i="54"/>
  <c r="C150" i="54"/>
  <c r="C151" i="54"/>
  <c r="C152" i="54"/>
  <c r="C153" i="54"/>
  <c r="C154" i="54"/>
  <c r="C155" i="54"/>
  <c r="C156" i="54"/>
  <c r="C157" i="54"/>
  <c r="C158" i="54"/>
  <c r="C159" i="54"/>
  <c r="C160" i="54"/>
  <c r="C161" i="54"/>
  <c r="C162" i="54"/>
  <c r="C163" i="54"/>
  <c r="C164" i="54"/>
  <c r="C165" i="54"/>
  <c r="C166" i="54"/>
  <c r="C167" i="54"/>
  <c r="C168" i="54"/>
  <c r="C169" i="54"/>
  <c r="C170" i="54"/>
  <c r="C171" i="54"/>
  <c r="C172" i="54"/>
  <c r="C173" i="54"/>
  <c r="C174" i="54"/>
  <c r="C175" i="54"/>
  <c r="C176" i="54"/>
  <c r="C177" i="54"/>
  <c r="C178" i="54"/>
  <c r="C179" i="54"/>
  <c r="C180" i="54"/>
  <c r="C181" i="54"/>
  <c r="C182" i="54"/>
  <c r="C183" i="54"/>
  <c r="C184" i="54"/>
  <c r="C185" i="54"/>
  <c r="C186" i="54"/>
  <c r="C187" i="54"/>
  <c r="C188" i="54"/>
  <c r="C189" i="54"/>
  <c r="C190" i="54"/>
  <c r="C191" i="54"/>
  <c r="C192" i="54"/>
  <c r="C193" i="54"/>
  <c r="C194" i="54"/>
  <c r="C195" i="54"/>
  <c r="C196" i="54"/>
  <c r="C197" i="54"/>
  <c r="C198" i="54"/>
  <c r="C199" i="54"/>
  <c r="C200" i="54"/>
  <c r="C201" i="54"/>
  <c r="C202" i="54"/>
  <c r="C203" i="54"/>
  <c r="C204" i="54"/>
  <c r="C205" i="54"/>
  <c r="C206" i="54"/>
  <c r="C207" i="54"/>
  <c r="C208" i="54"/>
  <c r="C209" i="54"/>
  <c r="C210" i="54"/>
  <c r="C211" i="54"/>
  <c r="C212" i="54"/>
  <c r="C213" i="54"/>
  <c r="C214" i="54"/>
  <c r="C215" i="54"/>
  <c r="C216" i="54"/>
  <c r="C217" i="54"/>
  <c r="C218" i="54"/>
  <c r="C219" i="54"/>
  <c r="C220" i="54"/>
  <c r="C221" i="54"/>
  <c r="C222" i="54"/>
  <c r="C223" i="54"/>
  <c r="C224" i="54"/>
  <c r="C225" i="54"/>
  <c r="C226" i="54"/>
  <c r="C227" i="54"/>
  <c r="C228" i="54"/>
  <c r="C229" i="54"/>
  <c r="C230" i="54"/>
  <c r="C231" i="54"/>
  <c r="C232" i="54"/>
  <c r="C233" i="54"/>
  <c r="C234" i="54"/>
  <c r="C235" i="54"/>
  <c r="C236" i="54"/>
  <c r="C237" i="54"/>
  <c r="C238" i="54"/>
  <c r="C239" i="54"/>
  <c r="C240" i="54"/>
  <c r="C241" i="54"/>
  <c r="C242" i="54"/>
  <c r="C243" i="54"/>
  <c r="C244" i="54"/>
  <c r="C245" i="54"/>
  <c r="C246" i="54"/>
  <c r="C247" i="54"/>
  <c r="C248" i="54"/>
  <c r="C249" i="54"/>
  <c r="C250" i="54"/>
  <c r="C251" i="54"/>
  <c r="C252" i="54"/>
  <c r="C253" i="54"/>
  <c r="C254" i="54"/>
  <c r="C255" i="54"/>
  <c r="C256" i="54"/>
  <c r="C257" i="54"/>
  <c r="C258" i="54"/>
  <c r="C259" i="54"/>
  <c r="C260" i="54"/>
  <c r="C261" i="54"/>
  <c r="C262" i="54"/>
  <c r="C263" i="54"/>
  <c r="C264" i="54"/>
  <c r="C265" i="54"/>
  <c r="C266" i="54"/>
  <c r="C267" i="54"/>
  <c r="C268" i="54"/>
  <c r="C269" i="54"/>
  <c r="C270" i="54"/>
  <c r="C271" i="54"/>
  <c r="C272" i="54"/>
  <c r="C273" i="54"/>
  <c r="C274" i="54"/>
  <c r="C275" i="54"/>
  <c r="C276" i="54"/>
  <c r="C277" i="54"/>
  <c r="C278" i="54"/>
  <c r="C279" i="54"/>
  <c r="C280" i="54"/>
  <c r="C281" i="54"/>
  <c r="C282" i="54"/>
  <c r="C283" i="54"/>
  <c r="C284" i="54"/>
  <c r="C285" i="54"/>
  <c r="C286" i="54"/>
  <c r="C287" i="54"/>
  <c r="C288" i="54"/>
  <c r="C289" i="54"/>
  <c r="C290" i="54"/>
  <c r="C291" i="54"/>
  <c r="C292" i="54"/>
  <c r="C293" i="54"/>
  <c r="C294" i="54"/>
  <c r="C295" i="54"/>
  <c r="C296" i="54"/>
  <c r="C297" i="54"/>
  <c r="C298" i="54"/>
  <c r="C299" i="54"/>
  <c r="C300" i="54"/>
  <c r="C301" i="54"/>
  <c r="C302" i="54"/>
  <c r="C303" i="54"/>
  <c r="C304" i="54"/>
  <c r="C305" i="54"/>
  <c r="C306" i="54"/>
  <c r="C307" i="54"/>
  <c r="C308" i="54"/>
  <c r="C309" i="54"/>
  <c r="C310" i="54"/>
  <c r="C311" i="54"/>
  <c r="C312" i="54"/>
  <c r="C313" i="54"/>
  <c r="C314" i="54"/>
  <c r="C315" i="54"/>
  <c r="C316" i="54"/>
  <c r="C317" i="54"/>
  <c r="C318" i="54"/>
  <c r="C319" i="54"/>
  <c r="C320" i="54"/>
  <c r="C321" i="54"/>
  <c r="C322" i="54"/>
  <c r="C323" i="54"/>
  <c r="C324" i="54"/>
  <c r="C325" i="54"/>
  <c r="C326" i="54"/>
  <c r="C327" i="54"/>
  <c r="C328" i="54"/>
  <c r="C329" i="54"/>
  <c r="C330" i="54"/>
  <c r="C331" i="54"/>
  <c r="C332" i="54"/>
  <c r="C333" i="54"/>
  <c r="C334" i="54"/>
  <c r="C335" i="54"/>
  <c r="C336" i="54"/>
  <c r="C337" i="54"/>
  <c r="C338" i="54"/>
  <c r="C339" i="54"/>
  <c r="C340" i="54"/>
  <c r="C341" i="54"/>
  <c r="C342" i="54"/>
  <c r="C343" i="54"/>
  <c r="C344" i="54"/>
  <c r="C345" i="54"/>
  <c r="C346" i="54"/>
  <c r="C347" i="54"/>
  <c r="C348" i="54"/>
  <c r="C349" i="54"/>
  <c r="C350" i="54"/>
  <c r="C351" i="54"/>
  <c r="C352" i="54"/>
  <c r="C353" i="54"/>
  <c r="C354" i="54"/>
  <c r="C355" i="54"/>
  <c r="C356" i="54"/>
  <c r="C357" i="54"/>
  <c r="C358" i="54"/>
  <c r="C359" i="54"/>
  <c r="C360" i="54"/>
  <c r="C361" i="54"/>
  <c r="C362" i="54"/>
  <c r="C363" i="54"/>
  <c r="C364" i="54"/>
  <c r="C365" i="54"/>
  <c r="C366" i="54"/>
  <c r="C367" i="54"/>
  <c r="C368" i="54"/>
  <c r="C369" i="54"/>
  <c r="C370" i="54"/>
  <c r="C1" i="54"/>
  <c r="B12" i="53"/>
  <c r="AJ6" i="52" l="1"/>
  <c r="V9" i="52"/>
  <c r="I5" i="52"/>
  <c r="P20" i="53"/>
  <c r="X24" i="53"/>
  <c r="P24" i="53"/>
  <c r="X20" i="53"/>
  <c r="X16" i="53"/>
  <c r="Q16" i="53" s="1"/>
  <c r="P16" i="53"/>
  <c r="BZ18" i="52"/>
  <c r="BZ12" i="52"/>
  <c r="BZ19" i="52"/>
  <c r="BZ16" i="52"/>
  <c r="BZ4" i="52"/>
  <c r="BZ8" i="52"/>
  <c r="BZ3" i="52"/>
  <c r="BZ14" i="52"/>
  <c r="BZ9" i="52"/>
  <c r="BZ6" i="52"/>
  <c r="BZ10" i="52"/>
  <c r="BZ5" i="52"/>
  <c r="BZ11" i="52"/>
  <c r="BZ17" i="52"/>
  <c r="BZ15" i="52"/>
  <c r="BZ7" i="52"/>
  <c r="BZ13" i="52"/>
  <c r="M210" i="51"/>
  <c r="M11" i="51"/>
  <c r="AX161" i="51"/>
  <c r="K167" i="51"/>
  <c r="AX325" i="51"/>
  <c r="K330" i="51"/>
  <c r="M318" i="51"/>
  <c r="M312" i="51"/>
  <c r="K280" i="51"/>
  <c r="AX220" i="51"/>
  <c r="M191" i="51"/>
  <c r="M100" i="51"/>
  <c r="M58" i="51"/>
  <c r="AX232" i="51"/>
  <c r="K121" i="51"/>
  <c r="AX183" i="51"/>
  <c r="K234" i="51"/>
  <c r="K138" i="51"/>
  <c r="AX56" i="51"/>
  <c r="AX104" i="51"/>
  <c r="M155" i="51"/>
  <c r="M399" i="51"/>
  <c r="M376" i="51"/>
  <c r="AO303" i="51"/>
  <c r="M250" i="51"/>
  <c r="M149" i="51"/>
  <c r="M307" i="51"/>
  <c r="AX182" i="51"/>
  <c r="M227" i="51"/>
  <c r="M179" i="51"/>
  <c r="M383" i="51"/>
  <c r="M190" i="51"/>
  <c r="M217" i="51"/>
  <c r="M290" i="51"/>
  <c r="AX127" i="51"/>
  <c r="K161" i="51"/>
  <c r="M196" i="51"/>
  <c r="M375" i="51"/>
  <c r="AX318" i="51"/>
  <c r="AX312" i="51"/>
  <c r="AX306" i="51"/>
  <c r="M242" i="51"/>
  <c r="K178" i="51"/>
  <c r="M156" i="51"/>
  <c r="K191" i="51"/>
  <c r="AX228" i="51"/>
  <c r="M109" i="51"/>
  <c r="K78" i="51"/>
  <c r="K274" i="51"/>
  <c r="AX121" i="51"/>
  <c r="K111" i="51"/>
  <c r="AX257" i="51"/>
  <c r="K11" i="51"/>
  <c r="M298" i="51"/>
  <c r="K250" i="51"/>
  <c r="M143" i="51"/>
  <c r="M92" i="51"/>
  <c r="AX217" i="51"/>
  <c r="K182" i="51"/>
  <c r="AX91" i="51"/>
  <c r="K179" i="51"/>
  <c r="K19" i="51"/>
  <c r="K383" i="51"/>
  <c r="K106" i="51"/>
  <c r="M223" i="51"/>
  <c r="AX223" i="51"/>
  <c r="K308" i="51"/>
  <c r="M308" i="51"/>
  <c r="AX310" i="51"/>
  <c r="K270" i="51"/>
  <c r="AX247" i="51"/>
  <c r="M362" i="51"/>
  <c r="AX291" i="51"/>
  <c r="M311" i="51"/>
  <c r="K342" i="51"/>
  <c r="K229" i="51"/>
  <c r="AX9" i="51"/>
  <c r="M9" i="51"/>
  <c r="M18" i="51"/>
  <c r="K18" i="51"/>
  <c r="K50" i="51"/>
  <c r="AX50" i="51"/>
  <c r="M81" i="51"/>
  <c r="K107" i="51"/>
  <c r="AX107" i="51"/>
  <c r="M120" i="51"/>
  <c r="K129" i="51"/>
  <c r="AX129" i="51"/>
  <c r="AX131" i="51"/>
  <c r="M131" i="51"/>
  <c r="K131" i="51"/>
  <c r="M279" i="51"/>
  <c r="AX279" i="51"/>
  <c r="M286" i="51"/>
  <c r="AX286" i="51"/>
  <c r="M172" i="51"/>
  <c r="K172" i="51"/>
  <c r="AX202" i="51"/>
  <c r="K202" i="51"/>
  <c r="M240" i="51"/>
  <c r="K240" i="51"/>
  <c r="AX299" i="51"/>
  <c r="M299" i="51"/>
  <c r="K374" i="51"/>
  <c r="M374" i="51"/>
  <c r="M402" i="51"/>
  <c r="K402" i="51"/>
  <c r="M388" i="51"/>
  <c r="K255" i="51"/>
  <c r="K260" i="51"/>
  <c r="AX203" i="51"/>
  <c r="K26" i="51"/>
  <c r="M26" i="51"/>
  <c r="K48" i="51"/>
  <c r="M48" i="51"/>
  <c r="AX84" i="51"/>
  <c r="M84" i="51"/>
  <c r="AX342" i="51"/>
  <c r="K166" i="51"/>
  <c r="AX156" i="51"/>
  <c r="M127" i="51"/>
  <c r="AX109" i="51"/>
  <c r="M270" i="51"/>
  <c r="AX32" i="51"/>
  <c r="K16" i="51"/>
  <c r="K149" i="51"/>
  <c r="M199" i="51"/>
  <c r="K75" i="51"/>
  <c r="AX229" i="51"/>
  <c r="M27" i="51"/>
  <c r="AX27" i="51"/>
  <c r="K51" i="51"/>
  <c r="AX51" i="51"/>
  <c r="M51" i="51"/>
  <c r="AX64" i="51"/>
  <c r="M64" i="51"/>
  <c r="K71" i="51"/>
  <c r="AX71" i="51"/>
  <c r="K72" i="51"/>
  <c r="AX72" i="51"/>
  <c r="M119" i="51"/>
  <c r="K119" i="51"/>
  <c r="K148" i="51"/>
  <c r="AX148" i="51"/>
  <c r="K171" i="51"/>
  <c r="AX171" i="51"/>
  <c r="AX305" i="51"/>
  <c r="K305" i="51"/>
  <c r="K15" i="51"/>
  <c r="M15" i="51"/>
  <c r="K34" i="51"/>
  <c r="AX34" i="51"/>
  <c r="AX114" i="51"/>
  <c r="M114" i="51"/>
  <c r="AX388" i="51"/>
  <c r="M398" i="51"/>
  <c r="M355" i="51"/>
  <c r="AX274" i="51"/>
  <c r="K349" i="51"/>
  <c r="AX372" i="51"/>
  <c r="AX165" i="51"/>
  <c r="M208" i="51"/>
  <c r="M204" i="51"/>
  <c r="K55" i="51"/>
  <c r="M55" i="51"/>
  <c r="K211" i="51"/>
  <c r="M211" i="51"/>
  <c r="M251" i="51"/>
  <c r="K251" i="51"/>
  <c r="K355" i="51"/>
  <c r="M325" i="51"/>
  <c r="AX316" i="51"/>
  <c r="AX204" i="51"/>
  <c r="K187" i="51"/>
  <c r="M40" i="51"/>
  <c r="K371" i="51"/>
  <c r="AX125" i="51"/>
  <c r="K183" i="51"/>
  <c r="AX78" i="51"/>
  <c r="AX155" i="51"/>
  <c r="AX226" i="51"/>
  <c r="K197" i="51"/>
  <c r="K332" i="51"/>
  <c r="M331" i="51"/>
  <c r="K165" i="51"/>
  <c r="K12" i="51"/>
  <c r="K223" i="51"/>
  <c r="M106" i="51"/>
  <c r="M70" i="51"/>
  <c r="K6" i="51"/>
  <c r="K128" i="51"/>
  <c r="AX199" i="51"/>
  <c r="M188" i="51"/>
  <c r="M254" i="51"/>
  <c r="K137" i="51"/>
  <c r="M387" i="51"/>
  <c r="K302" i="51"/>
  <c r="AX15" i="51"/>
  <c r="K70" i="51"/>
  <c r="M126" i="51"/>
  <c r="AX126" i="51"/>
  <c r="M147" i="51"/>
  <c r="K147" i="51"/>
  <c r="K269" i="51"/>
  <c r="M269" i="51"/>
  <c r="M277" i="51"/>
  <c r="K277" i="51"/>
  <c r="M159" i="51"/>
  <c r="K159" i="51"/>
  <c r="K340" i="51"/>
  <c r="M136" i="51"/>
  <c r="K226" i="51"/>
  <c r="M69" i="51"/>
  <c r="M171" i="51"/>
  <c r="M110" i="51"/>
  <c r="K110" i="51"/>
  <c r="M122" i="51"/>
  <c r="K122" i="51"/>
  <c r="AX192" i="51"/>
  <c r="M192" i="51"/>
  <c r="K192" i="51"/>
  <c r="K216" i="51"/>
  <c r="M216" i="51"/>
  <c r="AX397" i="51"/>
  <c r="K397" i="51"/>
  <c r="M397" i="51"/>
  <c r="M401" i="51"/>
  <c r="AX401" i="51"/>
  <c r="AX398" i="51"/>
  <c r="AX337" i="51"/>
  <c r="M316" i="51"/>
  <c r="AX208" i="51"/>
  <c r="M152" i="51"/>
  <c r="M146" i="51"/>
  <c r="AX136" i="51"/>
  <c r="M125" i="51"/>
  <c r="AX86" i="51"/>
  <c r="AX100" i="51"/>
  <c r="AX69" i="51"/>
  <c r="AX381" i="51"/>
  <c r="M337" i="51"/>
  <c r="M124" i="51"/>
  <c r="M34" i="51"/>
  <c r="M144" i="51"/>
  <c r="M137" i="51"/>
  <c r="AX387" i="51"/>
  <c r="M302" i="51"/>
  <c r="M224" i="51"/>
  <c r="K25" i="51"/>
  <c r="AX25" i="51"/>
  <c r="AX37" i="51"/>
  <c r="M37" i="51"/>
  <c r="K37" i="51"/>
  <c r="M65" i="51"/>
  <c r="K65" i="51"/>
  <c r="K77" i="51"/>
  <c r="AX77" i="51"/>
  <c r="K352" i="51"/>
  <c r="AX352" i="51"/>
  <c r="M101" i="51"/>
  <c r="K399" i="51"/>
  <c r="AX278" i="51"/>
  <c r="M346" i="51"/>
  <c r="AX249" i="51"/>
  <c r="AX236" i="51"/>
  <c r="M257" i="51"/>
  <c r="M259" i="51"/>
  <c r="AX258" i="51"/>
  <c r="K225" i="51"/>
  <c r="M59" i="51"/>
  <c r="AX216" i="51"/>
  <c r="K249" i="51"/>
  <c r="M56" i="51"/>
  <c r="M228" i="51"/>
  <c r="K7" i="51"/>
  <c r="M195" i="51"/>
  <c r="AX44" i="51"/>
  <c r="M202" i="51"/>
  <c r="AX389" i="51"/>
  <c r="M167" i="51"/>
  <c r="AX128" i="51"/>
  <c r="K92" i="51"/>
  <c r="M54" i="51"/>
  <c r="M203" i="51"/>
  <c r="K54" i="51"/>
  <c r="AX362" i="51"/>
  <c r="AX59" i="51"/>
  <c r="B24" i="44"/>
  <c r="B26" i="44" s="1"/>
  <c r="AX18" i="51"/>
  <c r="K38" i="51"/>
  <c r="K79" i="51"/>
  <c r="M91" i="51"/>
  <c r="M296" i="51"/>
  <c r="K359" i="51"/>
  <c r="M359" i="51"/>
  <c r="K215" i="51"/>
  <c r="M215" i="51"/>
  <c r="K346" i="51"/>
  <c r="M339" i="51"/>
  <c r="M297" i="51"/>
  <c r="M230" i="51"/>
  <c r="K377" i="51"/>
  <c r="K258" i="51"/>
  <c r="K45" i="51"/>
  <c r="M173" i="51"/>
  <c r="K281" i="51"/>
  <c r="K356" i="51"/>
  <c r="K288" i="51"/>
  <c r="AX200" i="51"/>
  <c r="AX58" i="51"/>
  <c r="M36" i="51"/>
  <c r="AX230" i="51"/>
  <c r="K160" i="51"/>
  <c r="K259" i="51"/>
  <c r="AX45" i="51"/>
  <c r="M103" i="51"/>
  <c r="M38" i="51"/>
  <c r="M281" i="51"/>
  <c r="AX135" i="51"/>
  <c r="AX79" i="51"/>
  <c r="M8" i="51"/>
  <c r="M233" i="51"/>
  <c r="K233" i="51"/>
  <c r="M162" i="51"/>
  <c r="AX210" i="51"/>
  <c r="K13" i="51"/>
  <c r="AX36" i="51"/>
  <c r="M206" i="51"/>
  <c r="AX260" i="51"/>
  <c r="M169" i="51"/>
  <c r="K344" i="51"/>
  <c r="M85" i="51"/>
  <c r="M61" i="51"/>
  <c r="AX26" i="51"/>
  <c r="AX211" i="51"/>
  <c r="K267" i="51"/>
  <c r="AX24" i="51"/>
  <c r="M39" i="51"/>
  <c r="M13" i="51"/>
  <c r="M28" i="51"/>
  <c r="K30" i="51"/>
  <c r="K153" i="51"/>
  <c r="M154" i="51"/>
  <c r="K177" i="51"/>
  <c r="K186" i="51"/>
  <c r="M186" i="51"/>
  <c r="M378" i="51"/>
  <c r="K378" i="51"/>
  <c r="M175" i="51"/>
  <c r="K175" i="51"/>
  <c r="M180" i="51"/>
  <c r="AX170" i="51"/>
  <c r="AX152" i="51"/>
  <c r="M96" i="51"/>
  <c r="M271" i="51"/>
  <c r="AX219" i="51"/>
  <c r="AX145" i="51"/>
  <c r="AX47" i="51"/>
  <c r="AX88" i="51"/>
  <c r="AX267" i="51"/>
  <c r="K116" i="51"/>
  <c r="AX98" i="51"/>
  <c r="AX180" i="51"/>
  <c r="M168" i="51"/>
  <c r="AX96" i="51"/>
  <c r="M44" i="51"/>
  <c r="AX176" i="51"/>
  <c r="K84" i="51"/>
  <c r="M142" i="51"/>
  <c r="M94" i="51"/>
  <c r="AX40" i="51"/>
  <c r="M176" i="51"/>
  <c r="M219" i="51"/>
  <c r="AX83" i="51"/>
  <c r="AX28" i="51"/>
  <c r="AX85" i="51"/>
  <c r="K47" i="51"/>
  <c r="M25" i="51"/>
  <c r="AX21" i="51"/>
  <c r="M41" i="51"/>
  <c r="M4" i="51"/>
  <c r="E24" i="44"/>
  <c r="E26" i="44" s="1"/>
  <c r="M12" i="51"/>
  <c r="AX55" i="51"/>
  <c r="M98" i="51"/>
  <c r="M117" i="51"/>
  <c r="AX175" i="51"/>
  <c r="K287" i="51"/>
  <c r="M287" i="51"/>
  <c r="M200" i="51"/>
  <c r="K221" i="51"/>
  <c r="M221" i="51"/>
  <c r="K264" i="51"/>
  <c r="AX264" i="51"/>
  <c r="M369" i="51"/>
  <c r="K369" i="51"/>
  <c r="K294" i="51"/>
  <c r="CA4" i="52"/>
  <c r="CI15" i="52"/>
  <c r="CI12" i="52"/>
  <c r="CI13" i="52"/>
  <c r="CI14" i="52"/>
  <c r="M150" i="51"/>
  <c r="AX146" i="51"/>
  <c r="M32" i="51"/>
  <c r="AX113" i="51"/>
  <c r="AX95" i="51"/>
  <c r="K73" i="51"/>
  <c r="AX141" i="51"/>
  <c r="AX33" i="51"/>
  <c r="M10" i="51"/>
  <c r="K33" i="51"/>
  <c r="K41" i="51"/>
  <c r="K150" i="51"/>
  <c r="M112" i="51"/>
  <c r="AX46" i="51"/>
  <c r="AX23" i="51"/>
  <c r="K31" i="51"/>
  <c r="AX17" i="51"/>
  <c r="M108" i="51"/>
  <c r="C24" i="44"/>
  <c r="C26" i="44" s="1"/>
  <c r="AX97" i="51"/>
  <c r="M97" i="51"/>
  <c r="AX112" i="51"/>
  <c r="M20" i="51"/>
  <c r="M71" i="51"/>
  <c r="K123" i="51"/>
  <c r="AX31" i="51"/>
  <c r="M95" i="51"/>
  <c r="AX130" i="51"/>
  <c r="AX42" i="51"/>
  <c r="K46" i="51"/>
  <c r="K130" i="51"/>
  <c r="K248" i="51"/>
  <c r="M248" i="51"/>
  <c r="K193" i="51"/>
  <c r="M193" i="51"/>
  <c r="AX248" i="51"/>
  <c r="K301" i="51"/>
  <c r="M301" i="51"/>
  <c r="AX301" i="51"/>
  <c r="K293" i="51"/>
  <c r="M293" i="51"/>
  <c r="M317" i="51"/>
  <c r="K317" i="51"/>
  <c r="K286" i="51"/>
  <c r="AX287" i="51"/>
  <c r="K401" i="51"/>
  <c r="L12" i="53"/>
  <c r="N12" i="53"/>
  <c r="N16" i="53" s="1"/>
  <c r="AX12" i="53"/>
  <c r="I12" i="53"/>
  <c r="Y12" i="53"/>
  <c r="M12" i="53"/>
  <c r="G12" i="53"/>
  <c r="X12" i="53"/>
  <c r="E12" i="53"/>
  <c r="K12" i="53"/>
  <c r="F12" i="53"/>
  <c r="P12" i="53"/>
  <c r="H12" i="53"/>
  <c r="O12" i="53"/>
  <c r="O16" i="53" s="1"/>
  <c r="D12" i="53"/>
  <c r="C12" i="53"/>
  <c r="AI12" i="53"/>
  <c r="AY12" i="53"/>
  <c r="J12" i="53"/>
  <c r="AX116" i="51"/>
  <c r="AX132" i="51"/>
  <c r="D24" i="44"/>
  <c r="D26" i="44" s="1"/>
  <c r="AX62" i="51"/>
  <c r="M5" i="51"/>
  <c r="K86" i="51"/>
  <c r="AX142" i="51"/>
  <c r="K133" i="51"/>
  <c r="AX93" i="51"/>
  <c r="AX52" i="51"/>
  <c r="K246" i="51"/>
  <c r="K20" i="51"/>
  <c r="K5" i="51"/>
  <c r="M83" i="51"/>
  <c r="M141" i="51"/>
  <c r="AX103" i="51"/>
  <c r="K88" i="51"/>
  <c r="M77" i="51"/>
  <c r="AX63" i="51"/>
  <c r="M90" i="51"/>
  <c r="M21" i="51"/>
  <c r="K23" i="51"/>
  <c r="AX6" i="51"/>
  <c r="M17" i="51"/>
  <c r="K22" i="51"/>
  <c r="K24" i="51"/>
  <c r="AX35" i="51"/>
  <c r="K39" i="51"/>
  <c r="K42" i="51"/>
  <c r="M49" i="51"/>
  <c r="K57" i="51"/>
  <c r="K64" i="51"/>
  <c r="K113" i="51"/>
  <c r="K114" i="51"/>
  <c r="M184" i="51"/>
  <c r="AX43" i="51"/>
  <c r="AX53" i="51"/>
  <c r="K207" i="51"/>
  <c r="AX207" i="51"/>
  <c r="AX168" i="51"/>
  <c r="M158" i="51"/>
  <c r="M99" i="51"/>
  <c r="AX60" i="51"/>
  <c r="M52" i="51"/>
  <c r="M129" i="51"/>
  <c r="K82" i="51"/>
  <c r="M89" i="51"/>
  <c r="M74" i="51"/>
  <c r="M35" i="51"/>
  <c r="AX49" i="51"/>
  <c r="M207" i="51"/>
  <c r="AX90" i="51"/>
  <c r="K43" i="51"/>
  <c r="K53" i="51"/>
  <c r="K63" i="51"/>
  <c r="K97" i="51"/>
  <c r="K243" i="51"/>
  <c r="M243" i="51"/>
  <c r="AX188" i="51"/>
  <c r="M231" i="51"/>
  <c r="K231" i="51"/>
  <c r="AX231" i="51"/>
  <c r="M256" i="51"/>
  <c r="K256" i="51"/>
  <c r="M262" i="51"/>
  <c r="K262" i="51"/>
  <c r="K194" i="51"/>
  <c r="M201" i="51"/>
  <c r="AX201" i="51"/>
  <c r="K268" i="51"/>
  <c r="M268" i="51"/>
  <c r="K353" i="51"/>
  <c r="AX353" i="51"/>
  <c r="M353" i="51"/>
  <c r="M235" i="51"/>
  <c r="K235" i="51"/>
  <c r="AX266" i="51"/>
  <c r="K266" i="51"/>
  <c r="M300" i="51"/>
  <c r="K300" i="51"/>
  <c r="K244" i="51"/>
  <c r="K275" i="51"/>
  <c r="M275" i="51"/>
  <c r="AX289" i="51"/>
  <c r="M289" i="51"/>
  <c r="K289" i="51"/>
  <c r="M313" i="51"/>
  <c r="K313" i="51"/>
  <c r="M309" i="51"/>
  <c r="K309" i="51"/>
  <c r="M345" i="51"/>
  <c r="K345" i="51"/>
  <c r="M368" i="51"/>
  <c r="K368" i="51"/>
  <c r="AX370" i="51"/>
  <c r="K370" i="51"/>
  <c r="CQ13" i="52"/>
  <c r="CQ8" i="52"/>
  <c r="AG2" i="52"/>
  <c r="CQ12" i="52"/>
  <c r="CQ9" i="52"/>
  <c r="CQ10" i="52"/>
  <c r="CQ11" i="52"/>
  <c r="AW3" i="52"/>
  <c r="CQ5" i="52"/>
  <c r="D5" i="52"/>
  <c r="C5" i="52"/>
  <c r="AH18" i="52"/>
  <c r="CU35" i="52"/>
  <c r="CV27" i="52"/>
  <c r="CW41" i="52"/>
  <c r="CU48" i="52"/>
  <c r="CX58" i="52"/>
  <c r="CW49" i="52"/>
  <c r="CU63" i="52"/>
  <c r="CU124" i="52"/>
  <c r="CV118" i="52"/>
  <c r="CT133" i="52"/>
  <c r="C2" i="52"/>
  <c r="CX32" i="52"/>
  <c r="CW2" i="52"/>
  <c r="CX42" i="52"/>
  <c r="CW29" i="52"/>
  <c r="CU65" i="52"/>
  <c r="CW59" i="52"/>
  <c r="CU87" i="52"/>
  <c r="CW44" i="52"/>
  <c r="CT107" i="52"/>
  <c r="CT152" i="52"/>
  <c r="CV132" i="52"/>
  <c r="AH7" i="52"/>
  <c r="AE3" i="52"/>
  <c r="CR2" i="52"/>
  <c r="CV15" i="52"/>
  <c r="CV25" i="52"/>
  <c r="CW31" i="52"/>
  <c r="CV17" i="52"/>
  <c r="CX34" i="52"/>
  <c r="CV87" i="52"/>
  <c r="CV44" i="52"/>
  <c r="CV62" i="52"/>
  <c r="CT91" i="52"/>
  <c r="CT112" i="52"/>
  <c r="CU144" i="52"/>
  <c r="BH26" i="52"/>
  <c r="AU11" i="52"/>
  <c r="BJ2" i="52"/>
  <c r="C3" i="52"/>
  <c r="CW21" i="52"/>
  <c r="CU14" i="52"/>
  <c r="CX57" i="52"/>
  <c r="CX39" i="52"/>
  <c r="CV51" i="52"/>
  <c r="CW68" i="52"/>
  <c r="CV54" i="52"/>
  <c r="CW42" i="52"/>
  <c r="CU91" i="52"/>
  <c r="CT128" i="52"/>
  <c r="CU129" i="52"/>
  <c r="BH11" i="52"/>
  <c r="M3" i="52"/>
  <c r="CC4" i="52"/>
  <c r="R16" i="53"/>
  <c r="CU32" i="52"/>
  <c r="CW15" i="52"/>
  <c r="CV16" i="52"/>
  <c r="CU41" i="52"/>
  <c r="CU53" i="52"/>
  <c r="CU44" i="52"/>
  <c r="CU29" i="52"/>
  <c r="CW25" i="52"/>
  <c r="CW72" i="52"/>
  <c r="CV50" i="52"/>
  <c r="CU62" i="52"/>
  <c r="CX43" i="52"/>
  <c r="CX84" i="52"/>
  <c r="CU98" i="52"/>
  <c r="CW73" i="52"/>
  <c r="CU90" i="52"/>
  <c r="CU114" i="52"/>
  <c r="CW109" i="52"/>
  <c r="CT123" i="52"/>
  <c r="CU146" i="52"/>
  <c r="CV119" i="52"/>
  <c r="L10" i="52"/>
  <c r="CV24" i="52"/>
  <c r="CU21" i="52"/>
  <c r="CU2" i="52"/>
  <c r="CV40" i="52"/>
  <c r="CX19" i="52"/>
  <c r="CW34" i="52"/>
  <c r="CX37" i="52"/>
  <c r="CW22" i="52"/>
  <c r="CV72" i="52"/>
  <c r="CV67" i="52"/>
  <c r="CU54" i="52"/>
  <c r="CU55" i="52"/>
  <c r="CW78" i="52"/>
  <c r="CW82" i="52"/>
  <c r="CV63" i="52"/>
  <c r="CV99" i="52"/>
  <c r="CT113" i="52"/>
  <c r="CW146" i="52"/>
  <c r="CU131" i="52"/>
  <c r="CT151" i="52"/>
  <c r="CU127" i="52"/>
  <c r="K9" i="52"/>
  <c r="CU28" i="52"/>
  <c r="CX31" i="52"/>
  <c r="CU18" i="52"/>
  <c r="CX16" i="52"/>
  <c r="CX13" i="52"/>
  <c r="CX2" i="52"/>
  <c r="CX45" i="52"/>
  <c r="CV32" i="52"/>
  <c r="CW58" i="52"/>
  <c r="CX41" i="52"/>
  <c r="CU40" i="52"/>
  <c r="CV43" i="52"/>
  <c r="CW24" i="52"/>
  <c r="CX33" i="52"/>
  <c r="CW32" i="52"/>
  <c r="CX20" i="52"/>
  <c r="CU64" i="52"/>
  <c r="CV58" i="52"/>
  <c r="CX70" i="52"/>
  <c r="CX66" i="52"/>
  <c r="CW50" i="52"/>
  <c r="CW52" i="52"/>
  <c r="CV37" i="52"/>
  <c r="CW62" i="52"/>
  <c r="CW38" i="52"/>
  <c r="CX65" i="52"/>
  <c r="CW85" i="52"/>
  <c r="CX77" i="52"/>
  <c r="CU77" i="52"/>
  <c r="CU69" i="52"/>
  <c r="CX82" i="52"/>
  <c r="CT89" i="52"/>
  <c r="CT105" i="52"/>
  <c r="Q3" i="52"/>
  <c r="CX27" i="52"/>
  <c r="CW30" i="52"/>
  <c r="CX23" i="52"/>
  <c r="CX18" i="52"/>
  <c r="CX24" i="52"/>
  <c r="CX17" i="52"/>
  <c r="CX26" i="52"/>
  <c r="CV13" i="52"/>
  <c r="CW14" i="52"/>
  <c r="CV12" i="52"/>
  <c r="CX12" i="52"/>
  <c r="CU12" i="52"/>
  <c r="CV2" i="52"/>
  <c r="CX53" i="52"/>
  <c r="CW57" i="52"/>
  <c r="CX40" i="52"/>
  <c r="CU45" i="52"/>
  <c r="CW51" i="52"/>
  <c r="CW53" i="52"/>
  <c r="CX50" i="52"/>
  <c r="CV42" i="52"/>
  <c r="CV46" i="52"/>
  <c r="CU36" i="52"/>
  <c r="CX52" i="52"/>
  <c r="CV23" i="52"/>
  <c r="CV41" i="52"/>
  <c r="CU17" i="52"/>
  <c r="CU31" i="52"/>
  <c r="CU26" i="52"/>
  <c r="CU30" i="52"/>
  <c r="CX25" i="52"/>
  <c r="CU19" i="52"/>
  <c r="CV88" i="52"/>
  <c r="CV84" i="52"/>
  <c r="CV83" i="52"/>
  <c r="CW46" i="52"/>
  <c r="CV55" i="52"/>
  <c r="CV45" i="52"/>
  <c r="CV77" i="52"/>
  <c r="CW56" i="52"/>
  <c r="CV71" i="52"/>
  <c r="CX61" i="52"/>
  <c r="CW36" i="52"/>
  <c r="CW40" i="52"/>
  <c r="CW66" i="52"/>
  <c r="CW63" i="52"/>
  <c r="CW65" i="52"/>
  <c r="CU57" i="52"/>
  <c r="CX51" i="52"/>
  <c r="CX55" i="52"/>
  <c r="CU67" i="52"/>
  <c r="CX90" i="52"/>
  <c r="CX74" i="52"/>
  <c r="CU92" i="52"/>
  <c r="CV66" i="52"/>
  <c r="CX83" i="52"/>
  <c r="CU74" i="52"/>
  <c r="CT83" i="52"/>
  <c r="CX68" i="52"/>
  <c r="CW54" i="52"/>
  <c r="CU89" i="52"/>
  <c r="CU84" i="52"/>
  <c r="CT90" i="52"/>
  <c r="CV93" i="52"/>
  <c r="CV97" i="52"/>
  <c r="CU104" i="52"/>
  <c r="CT116" i="52"/>
  <c r="CW102" i="52"/>
  <c r="CT102" i="52"/>
  <c r="CW115" i="52"/>
  <c r="CT98" i="52"/>
  <c r="CV120" i="52"/>
  <c r="CW132" i="52"/>
  <c r="CU109" i="52"/>
  <c r="CT124" i="52"/>
  <c r="CU139" i="52"/>
  <c r="CV131" i="52"/>
  <c r="CV149" i="52"/>
  <c r="CV123" i="52"/>
  <c r="CU132" i="52"/>
  <c r="CU125" i="52"/>
  <c r="CW135" i="52"/>
  <c r="CV150" i="52"/>
  <c r="CV136" i="52"/>
  <c r="AH19" i="52"/>
  <c r="BH31" i="52"/>
  <c r="BH28" i="52"/>
  <c r="P11" i="52"/>
  <c r="BD8" i="52"/>
  <c r="AI4" i="52"/>
  <c r="AU6" i="52"/>
  <c r="AE6" i="52"/>
  <c r="AP6" i="52"/>
  <c r="BM4" i="52"/>
  <c r="AM2" i="52"/>
  <c r="AU3" i="52"/>
  <c r="CU43" i="52"/>
  <c r="CU39" i="52"/>
  <c r="CV56" i="52"/>
  <c r="CW37" i="52"/>
  <c r="CU46" i="52"/>
  <c r="CW67" i="52"/>
  <c r="CW60" i="52"/>
  <c r="CW61" i="52"/>
  <c r="CV53" i="52"/>
  <c r="CV57" i="52"/>
  <c r="CV47" i="52"/>
  <c r="CV59" i="52"/>
  <c r="CV79" i="52"/>
  <c r="CU52" i="52"/>
  <c r="CV73" i="52"/>
  <c r="CU58" i="52"/>
  <c r="CV76" i="52"/>
  <c r="CX63" i="52"/>
  <c r="CV49" i="52"/>
  <c r="CV80" i="52"/>
  <c r="CV89" i="52"/>
  <c r="CV78" i="52"/>
  <c r="CU50" i="52"/>
  <c r="CX64" i="52"/>
  <c r="CX29" i="52"/>
  <c r="CU24" i="52"/>
  <c r="CV29" i="52"/>
  <c r="CX22" i="52"/>
  <c r="CU27" i="52"/>
  <c r="CV21" i="52"/>
  <c r="CW26" i="52"/>
  <c r="CX35" i="52"/>
  <c r="CV34" i="52"/>
  <c r="CV39" i="52"/>
  <c r="CX48" i="52"/>
  <c r="CO2" i="52"/>
  <c r="CQ2" i="52"/>
  <c r="J2" i="52"/>
  <c r="AT2" i="52"/>
  <c r="CA2" i="52"/>
  <c r="Z3" i="52"/>
  <c r="BX3" i="52"/>
  <c r="BD4" i="52"/>
  <c r="AH5" i="52"/>
  <c r="V2" i="52"/>
  <c r="BC2" i="52"/>
  <c r="CM2" i="52"/>
  <c r="BH3" i="52"/>
  <c r="AO4" i="52"/>
  <c r="W2" i="52"/>
  <c r="CJ2" i="52"/>
  <c r="R4" i="52"/>
  <c r="BL5" i="52"/>
  <c r="V7" i="52"/>
  <c r="AZ2" i="52"/>
  <c r="BQ3" i="52"/>
  <c r="BI5" i="52"/>
  <c r="BL6" i="52"/>
  <c r="F8" i="52"/>
  <c r="BE2" i="52"/>
  <c r="CI4" i="52"/>
  <c r="BD7" i="52"/>
  <c r="AD9" i="52"/>
  <c r="CC10" i="52"/>
  <c r="CD2" i="52"/>
  <c r="BL7" i="52"/>
  <c r="AW6" i="52"/>
  <c r="AJ5" i="52"/>
  <c r="BD9" i="52"/>
  <c r="BH7" i="52"/>
  <c r="AH16" i="52"/>
  <c r="BL8" i="52"/>
  <c r="BQ2" i="52"/>
  <c r="BH17" i="52"/>
  <c r="AK2" i="52"/>
  <c r="CG2" i="52"/>
  <c r="AT3" i="52"/>
  <c r="CP7" i="52"/>
  <c r="R2" i="52"/>
  <c r="CH2" i="52"/>
  <c r="CI3" i="52"/>
  <c r="BB5" i="52"/>
  <c r="BK2" i="52"/>
  <c r="BP3" i="52"/>
  <c r="AN2" i="52"/>
  <c r="AP4" i="52"/>
  <c r="AU7" i="52"/>
  <c r="F4" i="52"/>
  <c r="CJ6" i="52"/>
  <c r="R3" i="52"/>
  <c r="L8" i="52"/>
  <c r="AD8" i="52"/>
  <c r="AS2" i="52"/>
  <c r="AH15" i="52"/>
  <c r="BE10" i="52"/>
  <c r="BH18" i="52"/>
  <c r="F7" i="52"/>
  <c r="K8" i="52"/>
  <c r="CA3" i="52"/>
  <c r="BH33" i="52"/>
  <c r="BB7" i="52"/>
  <c r="CU149" i="52"/>
  <c r="CV128" i="52"/>
  <c r="CT147" i="52"/>
  <c r="CV113" i="52"/>
  <c r="CW126" i="52"/>
  <c r="CW139" i="52"/>
  <c r="CV115" i="52"/>
  <c r="CT137" i="52"/>
  <c r="CT129" i="52"/>
  <c r="CU140" i="52"/>
  <c r="CU130" i="52"/>
  <c r="CT131" i="52"/>
  <c r="CV133" i="52"/>
  <c r="CV151" i="52"/>
  <c r="CU148" i="52"/>
  <c r="CV139" i="52"/>
  <c r="CV146" i="52"/>
  <c r="CV152" i="52"/>
  <c r="CT148" i="52"/>
  <c r="CW100" i="52"/>
  <c r="CU111" i="52"/>
  <c r="CV106" i="52"/>
  <c r="CV122" i="52"/>
  <c r="CW136" i="52"/>
  <c r="CT136" i="52"/>
  <c r="CW130" i="52"/>
  <c r="CT130" i="52"/>
  <c r="CT100" i="52"/>
  <c r="CW113" i="52"/>
  <c r="CW119" i="52"/>
  <c r="CW103" i="52"/>
  <c r="CT106" i="52"/>
  <c r="CT109" i="52"/>
  <c r="CW116" i="52"/>
  <c r="CT117" i="52"/>
  <c r="CT118" i="52"/>
  <c r="CU122" i="52"/>
  <c r="CU108" i="52"/>
  <c r="CV103" i="52"/>
  <c r="CT85" i="52"/>
  <c r="CU93" i="52"/>
  <c r="CV96" i="52"/>
  <c r="CV98" i="52"/>
  <c r="CW92" i="52"/>
  <c r="CT93" i="52"/>
  <c r="CX92" i="52"/>
  <c r="CW89" i="52"/>
  <c r="CT96" i="52"/>
  <c r="CV90" i="52"/>
  <c r="CU56" i="52"/>
  <c r="CX79" i="52"/>
  <c r="CX73" i="52"/>
  <c r="CW76" i="52"/>
  <c r="CW74" i="52"/>
  <c r="CU85" i="52"/>
  <c r="CX89" i="52"/>
  <c r="CV86" i="52"/>
  <c r="CP2" i="52"/>
  <c r="AC2" i="52"/>
  <c r="G3" i="52"/>
  <c r="W4" i="52"/>
  <c r="G2" i="52"/>
  <c r="BT2" i="52"/>
  <c r="CJ3" i="52"/>
  <c r="BD2" i="52"/>
  <c r="K5" i="52"/>
  <c r="T2" i="52"/>
  <c r="CK4" i="52"/>
  <c r="BE7" i="52"/>
  <c r="BN3" i="52"/>
  <c r="AW8" i="52"/>
  <c r="Q2" i="52"/>
  <c r="BE8" i="52"/>
  <c r="BB3" i="52"/>
  <c r="BI2" i="52"/>
  <c r="AH11" i="52"/>
  <c r="AQ21" i="52"/>
  <c r="BD11" i="52"/>
  <c r="BB9" i="52"/>
  <c r="AH9" i="52"/>
  <c r="BH14" i="52"/>
  <c r="BH21" i="52"/>
  <c r="BH23" i="52"/>
  <c r="CV148" i="52"/>
  <c r="CU152" i="52"/>
  <c r="CW151" i="52"/>
  <c r="CT120" i="52"/>
  <c r="CW131" i="52"/>
  <c r="CW145" i="52"/>
  <c r="CW133" i="52"/>
  <c r="CT143" i="52"/>
  <c r="CT144" i="52"/>
  <c r="CW147" i="52"/>
  <c r="CU134" i="52"/>
  <c r="CU126" i="52"/>
  <c r="CV137" i="52"/>
  <c r="CW150" i="52"/>
  <c r="CV126" i="52"/>
  <c r="CV143" i="52"/>
  <c r="CV138" i="52"/>
  <c r="CV134" i="52"/>
  <c r="CV102" i="52"/>
  <c r="CU103" i="52"/>
  <c r="CV117" i="52"/>
  <c r="CV108" i="52"/>
  <c r="CU121" i="52"/>
  <c r="CW144" i="52"/>
  <c r="CU113" i="52"/>
  <c r="CW134" i="52"/>
  <c r="CT138" i="52"/>
  <c r="CW106" i="52"/>
  <c r="CW99" i="52"/>
  <c r="CT104" i="52"/>
  <c r="CW114" i="52"/>
  <c r="CT110" i="52"/>
  <c r="CT115" i="52"/>
  <c r="CW118" i="52"/>
  <c r="CT121" i="52"/>
  <c r="CU106" i="52"/>
  <c r="CV105" i="52"/>
  <c r="CU112" i="52"/>
  <c r="CV111" i="52"/>
  <c r="CW95" i="52"/>
  <c r="CU100" i="52"/>
  <c r="CW87" i="52"/>
  <c r="CW88" i="52"/>
  <c r="CW94" i="52"/>
  <c r="CX87" i="52"/>
  <c r="CT95" i="52"/>
  <c r="CW83" i="52"/>
  <c r="CW84" i="52"/>
  <c r="CX59" i="52"/>
  <c r="CV68" i="52"/>
  <c r="CU81" i="52"/>
  <c r="CU73" i="52"/>
  <c r="CX80" i="52"/>
  <c r="CX75" i="52"/>
  <c r="CX76" i="52"/>
  <c r="CW90" i="52"/>
  <c r="CX71" i="52"/>
  <c r="CX81" i="52"/>
  <c r="CX72" i="52"/>
  <c r="D3" i="52"/>
  <c r="CV22" i="52"/>
  <c r="CW19" i="52"/>
  <c r="CX28" i="52"/>
  <c r="CX30" i="52"/>
  <c r="CW16" i="52"/>
  <c r="CV14" i="52"/>
  <c r="CW13" i="52"/>
  <c r="CW43" i="52"/>
  <c r="CV38" i="52"/>
  <c r="CW45" i="52"/>
  <c r="CX54" i="52"/>
  <c r="CU47" i="52"/>
  <c r="CX56" i="52"/>
  <c r="CW33" i="52"/>
  <c r="CV26" i="52"/>
  <c r="CU22" i="52"/>
  <c r="CX62" i="52"/>
  <c r="CV85" i="52"/>
  <c r="CV64" i="52"/>
  <c r="CV81" i="52"/>
  <c r="CV75" i="52"/>
  <c r="CV61" i="52"/>
  <c r="CU38" i="52"/>
  <c r="CW69" i="52"/>
  <c r="CX47" i="52"/>
  <c r="CT88" i="52"/>
  <c r="CU75" i="52"/>
  <c r="CU94" i="52"/>
  <c r="CU76" i="52"/>
  <c r="CV69" i="52"/>
  <c r="CX78" i="52"/>
  <c r="CT99" i="52"/>
  <c r="CV95" i="52"/>
  <c r="CU120" i="52"/>
  <c r="CU110" i="52"/>
  <c r="CW120" i="52"/>
  <c r="CT108" i="52"/>
  <c r="CW107" i="52"/>
  <c r="CW142" i="52"/>
  <c r="CW148" i="52"/>
  <c r="CV110" i="52"/>
  <c r="CU107" i="52"/>
  <c r="CU147" i="52"/>
  <c r="CV147" i="52"/>
  <c r="CU141" i="52"/>
  <c r="CU137" i="52"/>
  <c r="CT139" i="52"/>
  <c r="CT149" i="52"/>
  <c r="CW137" i="52"/>
  <c r="CV112" i="52"/>
  <c r="CU145" i="52"/>
  <c r="CU151" i="52"/>
  <c r="BH37" i="52"/>
  <c r="CI7" i="52"/>
  <c r="AH14" i="52"/>
  <c r="CB5" i="52"/>
  <c r="AH10" i="52"/>
  <c r="CB9" i="52"/>
  <c r="AP8" i="52"/>
  <c r="BP2" i="52"/>
  <c r="T3" i="52"/>
  <c r="BL4" i="52"/>
  <c r="BB2" i="52"/>
  <c r="CP6" i="52"/>
  <c r="D4" i="52"/>
  <c r="E2" i="52"/>
  <c r="C4" i="52"/>
  <c r="D2" i="52"/>
  <c r="CW17" i="52"/>
  <c r="CU25" i="52"/>
  <c r="CV31" i="52"/>
  <c r="CU23" i="52"/>
  <c r="CV20" i="52"/>
  <c r="CW23" i="52"/>
  <c r="CX15" i="52"/>
  <c r="CU20" i="52"/>
  <c r="CV18" i="52"/>
  <c r="CU16" i="52"/>
  <c r="CU13" i="52"/>
  <c r="CU15" i="52"/>
  <c r="CW12" i="52"/>
  <c r="CV36" i="52"/>
  <c r="CV28" i="52"/>
  <c r="CX21" i="52"/>
  <c r="CX49" i="52"/>
  <c r="CU51" i="52"/>
  <c r="CV52" i="52"/>
  <c r="CU42" i="52"/>
  <c r="CX46" i="52"/>
  <c r="CX38" i="52"/>
  <c r="CW39" i="52"/>
  <c r="CV35" i="52"/>
  <c r="CX44" i="52"/>
  <c r="CX14" i="52"/>
  <c r="CU33" i="52"/>
  <c r="CX36" i="52"/>
  <c r="CV30" i="52"/>
  <c r="CW18" i="52"/>
  <c r="CW28" i="52"/>
  <c r="CV19" i="52"/>
  <c r="CW20" i="52"/>
  <c r="CU66" i="52"/>
  <c r="CV92" i="52"/>
  <c r="CV82" i="52"/>
  <c r="CW64" i="52"/>
  <c r="CV91" i="52"/>
  <c r="CU59" i="52"/>
  <c r="CU68" i="52"/>
  <c r="CW48" i="52"/>
  <c r="CU60" i="52"/>
  <c r="CV33" i="52"/>
  <c r="CX60" i="52"/>
  <c r="CW70" i="52"/>
  <c r="CW47" i="52"/>
  <c r="CW55" i="52"/>
  <c r="CV48" i="52"/>
  <c r="CU34" i="52"/>
  <c r="CU37" i="52"/>
  <c r="CW27" i="52"/>
  <c r="CU99" i="52"/>
  <c r="CT92" i="52"/>
  <c r="CU79" i="52"/>
  <c r="CU88" i="52"/>
  <c r="CT84" i="52"/>
  <c r="CW77" i="52"/>
  <c r="CV70" i="52"/>
  <c r="CU82" i="52"/>
  <c r="CT82" i="52"/>
  <c r="CU61" i="52"/>
  <c r="CW93" i="52"/>
  <c r="CW96" i="52"/>
  <c r="CX91" i="52"/>
  <c r="CU97" i="52"/>
  <c r="CT86" i="52"/>
  <c r="CV109" i="52"/>
  <c r="CT114" i="52"/>
  <c r="CT119" i="52"/>
  <c r="CW117" i="52"/>
  <c r="CW112" i="52"/>
  <c r="CT142" i="52"/>
  <c r="CU115" i="52"/>
  <c r="CW128" i="52"/>
  <c r="CV121" i="52"/>
  <c r="CV104" i="52"/>
  <c r="CU143" i="52"/>
  <c r="CV127" i="52"/>
  <c r="CV141" i="52"/>
  <c r="CU142" i="52"/>
  <c r="CV125" i="52"/>
  <c r="CW141" i="52"/>
  <c r="CW129" i="52"/>
  <c r="CU150" i="52"/>
  <c r="CV140" i="52"/>
  <c r="BH16" i="52"/>
  <c r="BH19" i="52"/>
  <c r="BH24" i="52"/>
  <c r="CC8" i="52"/>
  <c r="AP7" i="52"/>
  <c r="AP3" i="52"/>
  <c r="V6" i="52"/>
  <c r="CI5" i="52"/>
  <c r="F6" i="52"/>
  <c r="BE4" i="52"/>
  <c r="AD2" i="52"/>
  <c r="AI3" i="52"/>
  <c r="CS3" i="52"/>
  <c r="CQ3" i="52"/>
  <c r="CP4" i="52"/>
  <c r="CQ4" i="52"/>
  <c r="CP5" i="52"/>
  <c r="CR3" i="52"/>
  <c r="F2" i="52"/>
  <c r="Y2" i="52"/>
  <c r="AP2" i="52"/>
  <c r="BF2" i="52"/>
  <c r="BW2" i="52"/>
  <c r="CL2" i="52"/>
  <c r="V3" i="52"/>
  <c r="AQ3" i="52"/>
  <c r="BT3" i="52"/>
  <c r="P4" i="52"/>
  <c r="AV4" i="52"/>
  <c r="BP4" i="52"/>
  <c r="R5" i="52"/>
  <c r="BW5" i="52"/>
  <c r="S2" i="52"/>
  <c r="AI2" i="52"/>
  <c r="AY2" i="52"/>
  <c r="BO2" i="52"/>
  <c r="CI2" i="52"/>
  <c r="W3" i="52"/>
  <c r="BD3" i="52"/>
  <c r="CC3" i="52"/>
  <c r="Q4" i="52"/>
  <c r="BI4" i="52"/>
  <c r="P2" i="52"/>
  <c r="AV2" i="52"/>
  <c r="CC2" i="52"/>
  <c r="AO3" i="52"/>
  <c r="CK3" i="52"/>
  <c r="BW4" i="52"/>
  <c r="AV5" i="52"/>
  <c r="AH6" i="52"/>
  <c r="K7" i="52"/>
  <c r="L2" i="52"/>
  <c r="AR2" i="52"/>
  <c r="CF2" i="52"/>
  <c r="BI3" i="52"/>
  <c r="BB4" i="52"/>
  <c r="BD5" i="52"/>
  <c r="P6" i="52"/>
  <c r="BH6" i="52"/>
  <c r="AW7" i="52"/>
  <c r="BB8" i="52"/>
  <c r="AO2" i="52"/>
  <c r="AH3" i="52"/>
  <c r="BG4" i="52"/>
  <c r="AD6" i="52"/>
  <c r="P7" i="52"/>
  <c r="V8" i="52"/>
  <c r="CI8" i="52"/>
  <c r="CI9" i="52"/>
  <c r="BH10" i="52"/>
  <c r="AH12" i="52"/>
  <c r="BM2" i="52"/>
  <c r="BW3" i="52"/>
  <c r="K6" i="52"/>
  <c r="AU8" i="52"/>
  <c r="BM9" i="52"/>
  <c r="BB10" i="52"/>
  <c r="BH12" i="52"/>
  <c r="BZ2" i="52"/>
  <c r="CJ5" i="52"/>
  <c r="CB7" i="52"/>
  <c r="BH9" i="52"/>
  <c r="AB2" i="52"/>
  <c r="CB4" i="52"/>
  <c r="BE6" i="52"/>
  <c r="P9" i="52"/>
  <c r="BM10" i="52"/>
  <c r="AD5" i="52"/>
  <c r="CI10" i="52"/>
  <c r="AH13" i="52"/>
  <c r="AH20" i="52"/>
  <c r="V4" i="52"/>
  <c r="BH15" i="52"/>
  <c r="BH30" i="52"/>
  <c r="CB10" i="52"/>
  <c r="BH27" i="52"/>
  <c r="P13" i="52"/>
  <c r="BY2" i="52"/>
  <c r="BU2" i="52"/>
  <c r="BM5" i="52"/>
  <c r="CS2" i="52"/>
  <c r="CQ7" i="52"/>
  <c r="N2" i="52"/>
  <c r="AH2" i="52"/>
  <c r="AX2" i="52"/>
  <c r="BN2" i="52"/>
  <c r="CE2" i="52"/>
  <c r="K3" i="52"/>
  <c r="AD3" i="52"/>
  <c r="BC3" i="52"/>
  <c r="CB3" i="52"/>
  <c r="AE4" i="52"/>
  <c r="BH4" i="52"/>
  <c r="CJ4" i="52"/>
  <c r="AP5" i="52"/>
  <c r="K2" i="52"/>
  <c r="Z2" i="52"/>
  <c r="AQ2" i="52"/>
  <c r="BG2" i="52"/>
  <c r="BX2" i="52"/>
  <c r="P3" i="52"/>
  <c r="AJ3" i="52"/>
  <c r="BL3" i="52"/>
  <c r="I4" i="52"/>
  <c r="AW4" i="52"/>
  <c r="AE2" i="52"/>
  <c r="BL2" i="52"/>
  <c r="I3" i="52"/>
  <c r="BE3" i="52"/>
  <c r="AH4" i="52"/>
  <c r="P5" i="52"/>
  <c r="CC5" i="52"/>
  <c r="BB6" i="52"/>
  <c r="AD7" i="52"/>
  <c r="AA2" i="52"/>
  <c r="BH2" i="52"/>
  <c r="U3" i="52"/>
  <c r="W5" i="52"/>
  <c r="AV6" i="52"/>
  <c r="CC6" i="52"/>
  <c r="BI7" i="52"/>
  <c r="AH8" i="52"/>
  <c r="I2" i="52"/>
  <c r="CK2" i="52"/>
  <c r="K4" i="52"/>
  <c r="V5" i="52"/>
  <c r="CB6" i="52"/>
  <c r="CJ7" i="52"/>
  <c r="BH8" i="52"/>
  <c r="AU9" i="52"/>
  <c r="P10" i="52"/>
  <c r="BE11" i="52"/>
  <c r="AF2" i="52"/>
  <c r="Y3" i="52"/>
  <c r="AW5" i="52"/>
  <c r="CC7" i="52"/>
  <c r="CB8" i="52"/>
  <c r="F10" i="52"/>
  <c r="CI11" i="52"/>
  <c r="M2" i="52"/>
  <c r="AD4" i="52"/>
  <c r="BM6" i="52"/>
  <c r="F3" i="52"/>
  <c r="BE5" i="52"/>
  <c r="BW7" i="52"/>
  <c r="CC9" i="52"/>
  <c r="BA2" i="52"/>
  <c r="P8" i="52"/>
  <c r="CC11" i="52"/>
  <c r="BH25" i="52"/>
  <c r="AU10" i="52"/>
  <c r="AH21" i="52"/>
  <c r="AO5" i="52"/>
  <c r="BH20" i="52"/>
  <c r="CW35" i="52"/>
  <c r="CU80" i="52"/>
  <c r="CW79" i="52"/>
  <c r="CX85" i="52"/>
  <c r="CX69" i="52"/>
  <c r="CW91" i="52"/>
  <c r="CU86" i="52"/>
  <c r="CU83" i="52"/>
  <c r="CU78" i="52"/>
  <c r="CW71" i="52"/>
  <c r="CW75" i="52"/>
  <c r="CU72" i="52"/>
  <c r="CV60" i="52"/>
  <c r="CU71" i="52"/>
  <c r="CW81" i="52"/>
  <c r="CV65" i="52"/>
  <c r="CU70" i="52"/>
  <c r="CW80" i="52"/>
  <c r="CX67" i="52"/>
  <c r="CU49" i="52"/>
  <c r="CV74" i="52"/>
  <c r="CT87" i="52"/>
  <c r="CW97" i="52"/>
  <c r="CW105" i="52"/>
  <c r="CX88" i="52"/>
  <c r="CT97" i="52"/>
  <c r="CW98" i="52"/>
  <c r="CV94" i="52"/>
  <c r="CU95" i="52"/>
  <c r="CV100" i="52"/>
  <c r="CX86" i="52"/>
  <c r="CW86" i="52"/>
  <c r="CU96" i="52"/>
  <c r="CV107" i="52"/>
  <c r="CU116" i="52"/>
  <c r="CT126" i="52"/>
  <c r="CU118" i="52"/>
  <c r="CU102" i="52"/>
  <c r="CT125" i="52"/>
  <c r="CW122" i="52"/>
  <c r="CW104" i="52"/>
  <c r="CT111" i="52"/>
  <c r="CT103" i="52"/>
  <c r="CW121" i="52"/>
  <c r="CT94" i="52"/>
  <c r="CW123" i="52"/>
  <c r="CW110" i="52"/>
  <c r="CW108" i="52"/>
  <c r="CW111" i="52"/>
  <c r="CT134" i="52"/>
  <c r="CW138" i="52"/>
  <c r="CV116" i="52"/>
  <c r="CT132" i="52"/>
  <c r="CW140" i="52"/>
  <c r="CU123" i="52"/>
  <c r="CV114" i="52"/>
  <c r="CU117" i="52"/>
  <c r="CU119" i="52"/>
  <c r="CU105" i="52"/>
  <c r="CT122" i="52"/>
  <c r="CU128" i="52"/>
  <c r="CV142" i="52"/>
  <c r="CV130" i="52"/>
  <c r="CW152" i="52"/>
  <c r="CV135" i="52"/>
  <c r="CW125" i="52"/>
  <c r="CU133" i="52"/>
  <c r="CV145" i="52"/>
  <c r="CV129" i="52"/>
  <c r="CT146" i="52"/>
  <c r="CU138" i="52"/>
  <c r="CT150" i="52"/>
  <c r="CU136" i="52"/>
  <c r="CT141" i="52"/>
  <c r="CT145" i="52"/>
  <c r="CW149" i="52"/>
  <c r="CT140" i="52"/>
  <c r="CW143" i="52"/>
  <c r="CW124" i="52"/>
  <c r="CV124" i="52"/>
  <c r="CW127" i="52"/>
  <c r="CU135" i="52"/>
  <c r="CT135" i="52"/>
  <c r="CV144" i="52"/>
  <c r="CT127" i="52"/>
  <c r="BH29" i="52"/>
  <c r="BH35" i="52"/>
  <c r="BI6" i="52"/>
  <c r="BH36" i="52"/>
  <c r="BH34" i="52"/>
  <c r="AH17" i="52"/>
  <c r="K10" i="52"/>
  <c r="BH32" i="52"/>
  <c r="BH13" i="52"/>
  <c r="BH22" i="52"/>
  <c r="U2" i="52"/>
  <c r="BE12" i="52"/>
  <c r="G4" i="52"/>
  <c r="F9" i="52"/>
  <c r="AU4" i="52"/>
  <c r="L9" i="52"/>
  <c r="AU5" i="52"/>
  <c r="P12" i="52"/>
  <c r="BE9" i="52"/>
  <c r="BH5" i="52"/>
  <c r="AW2" i="52"/>
  <c r="BD10" i="52"/>
  <c r="BM8" i="52"/>
  <c r="CI6" i="52"/>
  <c r="Z4" i="52"/>
  <c r="X2" i="52"/>
  <c r="BM7" i="52"/>
  <c r="BD6" i="52"/>
  <c r="AI5" i="52"/>
  <c r="AS3" i="52"/>
  <c r="AJ2" i="52"/>
  <c r="BW6" i="52"/>
  <c r="AE5" i="52"/>
  <c r="BM3" i="52"/>
  <c r="BS2" i="52"/>
  <c r="H2" i="52"/>
  <c r="M4" i="52"/>
  <c r="AV3" i="52"/>
  <c r="CB2" i="52"/>
  <c r="AU2" i="52"/>
  <c r="O2" i="52"/>
  <c r="F5" i="52"/>
  <c r="AJ4" i="52"/>
  <c r="BG3" i="52"/>
  <c r="S3" i="52"/>
  <c r="BR2" i="52"/>
  <c r="AL2" i="52"/>
  <c r="BV2" i="52"/>
  <c r="CP3" i="52"/>
  <c r="CQ6" i="52"/>
  <c r="S16" i="53" l="1"/>
  <c r="W16" i="53"/>
  <c r="U20" i="53"/>
  <c r="R20" i="53"/>
  <c r="V20" i="53"/>
  <c r="S20" i="53"/>
  <c r="W20" i="53"/>
  <c r="T20" i="53"/>
  <c r="Q20" i="53"/>
  <c r="R24" i="53"/>
  <c r="V24" i="53"/>
  <c r="S24" i="53"/>
  <c r="W24" i="53"/>
  <c r="T24" i="53"/>
  <c r="Q24" i="53"/>
  <c r="U24" i="53"/>
  <c r="AB20" i="53"/>
  <c r="V16" i="53"/>
  <c r="T16" i="53"/>
  <c r="AB24" i="53"/>
  <c r="AA24" i="53"/>
  <c r="Z24" i="53"/>
  <c r="U16" i="53"/>
  <c r="Z16" i="53"/>
  <c r="Z12" i="53" s="1"/>
  <c r="AB16" i="53"/>
  <c r="AB12" i="53" s="1"/>
  <c r="AA16" i="53"/>
  <c r="AA12" i="53" s="1"/>
  <c r="S12" i="53"/>
  <c r="R12" i="53"/>
  <c r="T12" i="53"/>
  <c r="V12" i="53"/>
  <c r="W12" i="53"/>
  <c r="U12" i="53"/>
  <c r="Q12" i="53"/>
</calcChain>
</file>

<file path=xl/comments1.xml><?xml version="1.0" encoding="utf-8"?>
<comments xmlns="http://schemas.openxmlformats.org/spreadsheetml/2006/main">
  <authors>
    <author>Arnaud JACOB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>Arnaud JACOB:</t>
        </r>
        <r>
          <rPr>
            <sz val="9"/>
            <color indexed="81"/>
            <rFont val="Tahoma"/>
            <family val="2"/>
          </rPr>
          <t xml:space="preserve">
Special DUBOURGNON</t>
        </r>
      </text>
    </comment>
  </commentList>
</comments>
</file>

<file path=xl/comments2.xml><?xml version="1.0" encoding="utf-8"?>
<comments xmlns="http://schemas.openxmlformats.org/spreadsheetml/2006/main">
  <authors>
    <author>Arnaud JACOB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Arnaud JACOB:</t>
        </r>
        <r>
          <rPr>
            <sz val="9"/>
            <color indexed="81"/>
            <rFont val="Tahoma"/>
            <family val="2"/>
          </rPr>
          <t xml:space="preserve">
Special DUBOURGNON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Arnaud JACOB:</t>
        </r>
        <r>
          <rPr>
            <sz val="9"/>
            <color indexed="81"/>
            <rFont val="Tahoma"/>
            <family val="2"/>
          </rPr>
          <t xml:space="preserve">
Special DUBOURGNON</t>
        </r>
      </text>
    </comment>
  </commentList>
</comments>
</file>

<file path=xl/comments3.xml><?xml version="1.0" encoding="utf-8"?>
<comments xmlns="http://schemas.openxmlformats.org/spreadsheetml/2006/main">
  <authors>
    <author>Arnaud JACOB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>Arnaud JACOB:</t>
        </r>
        <r>
          <rPr>
            <sz val="9"/>
            <color indexed="81"/>
            <rFont val="Tahoma"/>
            <family val="2"/>
          </rPr>
          <t xml:space="preserve">
Special DUBOURGNON</t>
        </r>
      </text>
    </comment>
  </commentList>
</comments>
</file>

<file path=xl/sharedStrings.xml><?xml version="1.0" encoding="utf-8"?>
<sst xmlns="http://schemas.openxmlformats.org/spreadsheetml/2006/main" count="7689" uniqueCount="733">
  <si>
    <t>rapport assiette</t>
  </si>
  <si>
    <t>raideur roue assiette (lbs/inch)</t>
  </si>
  <si>
    <t>raideur roue assiette (kg/mm)</t>
  </si>
  <si>
    <t>30X8</t>
  </si>
  <si>
    <t>22x8</t>
  </si>
  <si>
    <t>40x8</t>
  </si>
  <si>
    <t>35x8</t>
  </si>
  <si>
    <t>56x8</t>
  </si>
  <si>
    <t>22x6</t>
  </si>
  <si>
    <t>50x8</t>
  </si>
  <si>
    <t>24x8</t>
  </si>
  <si>
    <t>30x10</t>
  </si>
  <si>
    <t>30x8</t>
  </si>
  <si>
    <t>25x8</t>
  </si>
  <si>
    <t>SPEN</t>
  </si>
  <si>
    <t>52x8</t>
  </si>
  <si>
    <t>41X8</t>
  </si>
  <si>
    <t>34x8</t>
  </si>
  <si>
    <t>ST01</t>
  </si>
  <si>
    <t>ST04</t>
  </si>
  <si>
    <t>19x6</t>
  </si>
  <si>
    <t>25,4x6</t>
  </si>
  <si>
    <t>CHEETAH IGNITION</t>
  </si>
  <si>
    <t>22X8</t>
  </si>
  <si>
    <t>ST 04</t>
  </si>
  <si>
    <t>rapport final</t>
  </si>
  <si>
    <t>force roue finale</t>
  </si>
  <si>
    <t>ST02</t>
  </si>
  <si>
    <t>ST03</t>
  </si>
  <si>
    <t>41x8</t>
  </si>
  <si>
    <t>ST05</t>
  </si>
  <si>
    <t>32x8</t>
  </si>
  <si>
    <t>42x8</t>
  </si>
  <si>
    <t>22x9,5</t>
  </si>
  <si>
    <t>40x10</t>
  </si>
  <si>
    <t>RAGE DH</t>
  </si>
  <si>
    <t>24x6</t>
  </si>
  <si>
    <t>33x8</t>
  </si>
  <si>
    <t>19x8</t>
  </si>
  <si>
    <t>22x10</t>
  </si>
  <si>
    <t>33x10</t>
  </si>
  <si>
    <t>51,2x8</t>
  </si>
  <si>
    <t>22,2 x8</t>
  </si>
  <si>
    <t>22,2x8</t>
  </si>
  <si>
    <t xml:space="preserve">POIDS SUR ARR              AU SAG </t>
  </si>
  <si>
    <t>22,2X8</t>
  </si>
  <si>
    <t>CANYON TORQUE 2010</t>
  </si>
  <si>
    <t>ST07</t>
  </si>
  <si>
    <t>SAG pour                   pilote 70 kgs</t>
  </si>
  <si>
    <t>22,7x8</t>
  </si>
  <si>
    <t>27,7x8</t>
  </si>
  <si>
    <t>ST06</t>
  </si>
  <si>
    <t>42X8</t>
  </si>
  <si>
    <t>ASTRIX  Havoc</t>
  </si>
  <si>
    <t>75x8</t>
  </si>
  <si>
    <t>Progressivité</t>
  </si>
  <si>
    <t>25,4x8</t>
  </si>
  <si>
    <t>31x8</t>
  </si>
  <si>
    <t>28x8</t>
  </si>
  <si>
    <t>25x6</t>
  </si>
  <si>
    <t>DOWNFORCE DH</t>
  </si>
  <si>
    <t>-</t>
  </si>
  <si>
    <t>17x8</t>
  </si>
  <si>
    <t>31,8x8</t>
  </si>
  <si>
    <t>45,7x8</t>
  </si>
  <si>
    <t>21,8x8</t>
  </si>
  <si>
    <t>C-ST01/D-ST06</t>
  </si>
  <si>
    <t>22,2x10</t>
  </si>
  <si>
    <t>65x8</t>
  </si>
  <si>
    <t>QBIKE empire 200</t>
  </si>
  <si>
    <t>70x8</t>
  </si>
  <si>
    <t>23,2x8</t>
  </si>
  <si>
    <t>BRAND</t>
  </si>
  <si>
    <t>VALVING</t>
  </si>
  <si>
    <t>Comp LS</t>
  </si>
  <si>
    <t>Comp HS</t>
  </si>
  <si>
    <t>Rebound</t>
  </si>
  <si>
    <t>KEILER</t>
  </si>
  <si>
    <t>PUDEL</t>
  </si>
  <si>
    <t>DH 09</t>
  </si>
  <si>
    <t>LL180</t>
  </si>
  <si>
    <t>LIFE LINE DH 2010</t>
  </si>
  <si>
    <t>BANSHEE</t>
  </si>
  <si>
    <t>SCHYTE  8"</t>
  </si>
  <si>
    <t>JEDI</t>
  </si>
  <si>
    <t>FRX 2010</t>
  </si>
  <si>
    <t>CHEETAH</t>
  </si>
  <si>
    <t>COMMENCAL</t>
  </si>
  <si>
    <t>SHOCKER 2011</t>
  </si>
  <si>
    <t>COPE</t>
  </si>
  <si>
    <t>STATEMENT 2010</t>
  </si>
  <si>
    <t>DEVINCI</t>
  </si>
  <si>
    <t>DOUBLE DRAGON</t>
  </si>
  <si>
    <t>EVIL</t>
  </si>
  <si>
    <t>REVOLT 2010</t>
  </si>
  <si>
    <t>GHOST</t>
  </si>
  <si>
    <t>NORTH SHORE</t>
  </si>
  <si>
    <t>GIANT</t>
  </si>
  <si>
    <t>GLORY DH 07</t>
  </si>
  <si>
    <t>GLORY DH10</t>
  </si>
  <si>
    <t>GT</t>
  </si>
  <si>
    <t>DHI 2007</t>
  </si>
  <si>
    <t>FURY 2010</t>
  </si>
  <si>
    <t>INTENSE</t>
  </si>
  <si>
    <t>IRON HORSE</t>
  </si>
  <si>
    <t>YAKUZA</t>
  </si>
  <si>
    <t>IBIS</t>
  </si>
  <si>
    <t>JAMIS</t>
  </si>
  <si>
    <t>BAM DH</t>
  </si>
  <si>
    <t>K9</t>
  </si>
  <si>
    <t>KNOLLY</t>
  </si>
  <si>
    <t>DELIRIUM</t>
  </si>
  <si>
    <t>KONA</t>
  </si>
  <si>
    <t>STINKY</t>
  </si>
  <si>
    <t>STAB DH</t>
  </si>
  <si>
    <t>KRAFSTOFF</t>
  </si>
  <si>
    <t>F1 EVO</t>
  </si>
  <si>
    <t>KTM</t>
  </si>
  <si>
    <t>LABYRINTH</t>
  </si>
  <si>
    <t>LAPIERRE</t>
  </si>
  <si>
    <t>DH 230</t>
  </si>
  <si>
    <t>DH 920 / 720</t>
  </si>
  <si>
    <t>FROGGY 180</t>
  </si>
  <si>
    <t>X160 2007</t>
  </si>
  <si>
    <t>LAST</t>
  </si>
  <si>
    <t>HERB DH</t>
  </si>
  <si>
    <t>LITEVILLE</t>
  </si>
  <si>
    <t>MASSI</t>
  </si>
  <si>
    <t>MDE</t>
  </si>
  <si>
    <t>PUSHER 2008</t>
  </si>
  <si>
    <t>MMBOP DH 2011</t>
  </si>
  <si>
    <t>MONDRAKER</t>
  </si>
  <si>
    <t>PRAYER</t>
  </si>
  <si>
    <t>ZENITH 2011</t>
  </si>
  <si>
    <t>MOREWOOD</t>
  </si>
  <si>
    <t>IZIMU (av 2011)</t>
  </si>
  <si>
    <t>ZUZA</t>
  </si>
  <si>
    <t>MR-BIG</t>
  </si>
  <si>
    <t>MSC</t>
  </si>
  <si>
    <t>F4</t>
  </si>
  <si>
    <t>X EVO 3</t>
  </si>
  <si>
    <t>NICOLAI</t>
  </si>
  <si>
    <t>NORCO</t>
  </si>
  <si>
    <t>A-LINE</t>
  </si>
  <si>
    <t>TRUAX</t>
  </si>
  <si>
    <t>NOX</t>
  </si>
  <si>
    <t>STARTRACK</t>
  </si>
  <si>
    <t>NUKE PROOF</t>
  </si>
  <si>
    <t>ORANGE</t>
  </si>
  <si>
    <t>PATRIOT 6,6</t>
  </si>
  <si>
    <t>PROPAIN</t>
  </si>
  <si>
    <t>QBIKE</t>
  </si>
  <si>
    <t>RAGE</t>
  </si>
  <si>
    <t>ROTEC</t>
  </si>
  <si>
    <t>ROCKY MOUNTAIN</t>
  </si>
  <si>
    <t>FLATLINE DH</t>
  </si>
  <si>
    <t>FLATLINE FR</t>
  </si>
  <si>
    <t>SANTA CRUZ</t>
  </si>
  <si>
    <t>SARACEN</t>
  </si>
  <si>
    <t>MYST 2011</t>
  </si>
  <si>
    <t>GAMBLER DH 210</t>
  </si>
  <si>
    <t>GAMBLER DH 190</t>
  </si>
  <si>
    <t>SPECIALIZED</t>
  </si>
  <si>
    <t>MISSION 9</t>
  </si>
  <si>
    <t>SUNN</t>
  </si>
  <si>
    <t>TOMAC</t>
  </si>
  <si>
    <t>PRIMER DH</t>
  </si>
  <si>
    <t>TRANSITION</t>
  </si>
  <si>
    <t>BLINDSIDE</t>
  </si>
  <si>
    <t>BLINDSIDE 2011 / 170</t>
  </si>
  <si>
    <t>BLINDSIDE 2011 / 190</t>
  </si>
  <si>
    <t>TR 450</t>
  </si>
  <si>
    <t>TR 250</t>
  </si>
  <si>
    <t>TREK</t>
  </si>
  <si>
    <t>SESSION 10</t>
  </si>
  <si>
    <t>TURNER</t>
  </si>
  <si>
    <t>DHR 2010 (DW LINK)</t>
  </si>
  <si>
    <t>VARIO</t>
  </si>
  <si>
    <t>HARISSA</t>
  </si>
  <si>
    <t>VENTANA</t>
  </si>
  <si>
    <t>El CUERVO</t>
  </si>
  <si>
    <t>YETI</t>
  </si>
  <si>
    <t>ASR 7 2009</t>
  </si>
  <si>
    <t>303DH</t>
  </si>
  <si>
    <t>ZERODE</t>
  </si>
  <si>
    <t>ZUMBI</t>
  </si>
  <si>
    <t>F44 DH</t>
  </si>
  <si>
    <t>COVE</t>
  </si>
  <si>
    <t>LEGEND  MK1</t>
  </si>
  <si>
    <t>48x8</t>
  </si>
  <si>
    <t>FANES</t>
  </si>
  <si>
    <t>RMX</t>
  </si>
  <si>
    <t>SCOTT</t>
  </si>
  <si>
    <t>ALUTECH</t>
  </si>
  <si>
    <t>ANTIDOTE</t>
  </si>
  <si>
    <t xml:space="preserve">SOLID </t>
  </si>
  <si>
    <t>SUPREME DH 09 (V2)</t>
  </si>
  <si>
    <t>SUPREME DH 2011 (V3)</t>
  </si>
  <si>
    <t>SUPREME DH 05 (V1)</t>
  </si>
  <si>
    <t>CHOCKER</t>
  </si>
  <si>
    <t>PROTO DH 2011</t>
  </si>
  <si>
    <t>DESTRUCTOR 1 2011</t>
  </si>
  <si>
    <t>DESTRUCTOR 2 proto 1</t>
  </si>
  <si>
    <t>DESTRUCTOR proto 2 / 203</t>
  </si>
  <si>
    <t>DESTRUCTOR proto 2 / 219</t>
  </si>
  <si>
    <t>M3</t>
  </si>
  <si>
    <t>M6</t>
  </si>
  <si>
    <t>M9 8,5"</t>
  </si>
  <si>
    <t>M9 9"</t>
  </si>
  <si>
    <t>M9 9,5"</t>
  </si>
  <si>
    <t>SOCCOM</t>
  </si>
  <si>
    <t>66  Slopestyle</t>
  </si>
  <si>
    <t>UZZI VPX</t>
  </si>
  <si>
    <t>UZZI 2000</t>
  </si>
  <si>
    <t>SS2 6''</t>
  </si>
  <si>
    <t>SS2 6,5''</t>
  </si>
  <si>
    <t>D1 EVO</t>
  </si>
  <si>
    <t xml:space="preserve"> MINOTAUR 2011</t>
  </si>
  <si>
    <t>160 V6</t>
  </si>
  <si>
    <t>180 V6</t>
  </si>
  <si>
    <t>DOWNFORCE</t>
  </si>
  <si>
    <t>KAISER</t>
  </si>
  <si>
    <t>ION ST</t>
  </si>
  <si>
    <t>HELIUS ST 180mm</t>
  </si>
  <si>
    <t>HELIUS AFR 175</t>
  </si>
  <si>
    <t>HELIUS AFR 186</t>
  </si>
  <si>
    <t>HELIUS AFR 197</t>
  </si>
  <si>
    <t>NUCLEON TST EVO</t>
  </si>
  <si>
    <t>UFO ST</t>
  </si>
  <si>
    <t xml:space="preserve"> SCALP DH</t>
  </si>
  <si>
    <t>EMPIRE</t>
  </si>
  <si>
    <t>RL9 08/09/10 DH</t>
  </si>
  <si>
    <t>BULLIT 2009</t>
  </si>
  <si>
    <t>V10-3</t>
  </si>
  <si>
    <t>DRIVER 8</t>
  </si>
  <si>
    <t>VP FREE</t>
  </si>
  <si>
    <t>HIGHT OCTANE 222 / 180</t>
  </si>
  <si>
    <t>HIGHT OCTANE 222 / 210</t>
  </si>
  <si>
    <t>HIGHT OCTANE 222 / 240</t>
  </si>
  <si>
    <t>GAMBLER "EVO" DH</t>
  </si>
  <si>
    <t>BIG HIT 09</t>
  </si>
  <si>
    <t>DEMO 7</t>
  </si>
  <si>
    <t>DEMO 8-2010</t>
  </si>
  <si>
    <t>MODEL</t>
  </si>
  <si>
    <t>18</t>
  </si>
  <si>
    <t>15</t>
  </si>
  <si>
    <t>20</t>
  </si>
  <si>
    <t>10</t>
  </si>
  <si>
    <t>12</t>
  </si>
  <si>
    <t>13</t>
  </si>
  <si>
    <t>17</t>
  </si>
  <si>
    <t>14</t>
  </si>
  <si>
    <t>65/74kg</t>
  </si>
  <si>
    <t>75/84kg</t>
  </si>
  <si>
    <t>85/95kg</t>
  </si>
  <si>
    <t>95/105kg</t>
  </si>
  <si>
    <t>105/115kg</t>
  </si>
  <si>
    <t>125/135kg</t>
  </si>
  <si>
    <t>115/125kg</t>
  </si>
  <si>
    <t>SHOCK LENGHT</t>
  </si>
  <si>
    <t>ASTRIX</t>
  </si>
  <si>
    <t>CANYON</t>
  </si>
  <si>
    <t>BIG HIT 2006/2007/2008</t>
  </si>
  <si>
    <t>OPERATOR FR 2011</t>
  </si>
  <si>
    <t>HECKLER</t>
  </si>
  <si>
    <t>SESSION 88  2009</t>
  </si>
  <si>
    <t>SESSION 88 et 99 2012</t>
  </si>
  <si>
    <t>ST10</t>
  </si>
  <si>
    <t>SHORE</t>
  </si>
  <si>
    <t>MORO</t>
  </si>
  <si>
    <t>LAMBDA</t>
  </si>
  <si>
    <t>CANYON TORQUE FRX 2012</t>
  </si>
  <si>
    <t>(vide)</t>
  </si>
  <si>
    <t>Nombre de Progressivité</t>
  </si>
  <si>
    <r>
      <t xml:space="preserve">Répartition des Setting Stoy en fonction des entraxe suivant le pannel de vélos compatibe. 
</t>
    </r>
    <r>
      <rPr>
        <sz val="9"/>
        <rFont val="Arial"/>
        <family val="2"/>
      </rPr>
      <t>ATTENTION : A METTRE EN RELATION AVEC LES VOLUMES DE VENTES</t>
    </r>
  </si>
  <si>
    <t>7</t>
  </si>
  <si>
    <t>55/64kg</t>
  </si>
  <si>
    <t>CHARGER 2013</t>
  </si>
  <si>
    <t>REBOUND ADJUSTER SIDE</t>
  </si>
  <si>
    <t>TORO DH 2009</t>
  </si>
  <si>
    <t>CANDIGGLE</t>
  </si>
  <si>
    <t>DH</t>
  </si>
  <si>
    <t>55x8</t>
  </si>
  <si>
    <t>16x8 (150807SE021)</t>
  </si>
  <si>
    <t>151008-E-006</t>
  </si>
  <si>
    <t>151008-E-007</t>
  </si>
  <si>
    <t>49x8 (150807SE023)</t>
  </si>
  <si>
    <t>?</t>
  </si>
  <si>
    <t>DH PENDBOX 2013</t>
  </si>
  <si>
    <t>BERGAMONT</t>
  </si>
  <si>
    <t>11</t>
  </si>
  <si>
    <t>0</t>
  </si>
  <si>
    <t>5</t>
  </si>
  <si>
    <t>6</t>
  </si>
  <si>
    <t>9</t>
  </si>
  <si>
    <t>4</t>
  </si>
  <si>
    <t>30x08</t>
  </si>
  <si>
    <t>SUMMUM 2013</t>
  </si>
  <si>
    <t>MKP-MONDRAKER</t>
  </si>
  <si>
    <t>FURY 2014</t>
  </si>
  <si>
    <t>SCYTHE 216 DH</t>
  </si>
  <si>
    <t>LEGEND MK2</t>
  </si>
  <si>
    <t>Antivolume O'rings (VOID)</t>
  </si>
  <si>
    <t>21,8X8</t>
  </si>
  <si>
    <t>AURUM</t>
  </si>
  <si>
    <t>TUES DH 2010</t>
  </si>
  <si>
    <t>YT INDUSTRY</t>
  </si>
  <si>
    <t>MAKULU( from 2011)</t>
  </si>
  <si>
    <t>KALULA (from 2011)</t>
  </si>
  <si>
    <t>MAKULU (before 2011)</t>
  </si>
  <si>
    <t>KALULA (before 2011)</t>
  </si>
  <si>
    <t>DEMO 8 2011/2012/2013/2014</t>
  </si>
  <si>
    <t>VALVING (STOY/VOID)</t>
  </si>
  <si>
    <t>SHOCK STROKE</t>
  </si>
  <si>
    <t>WHEEL TRAVEL</t>
  </si>
  <si>
    <r>
      <t xml:space="preserve">STANDARD SETTINGS for 70kg (clics)
</t>
    </r>
    <r>
      <rPr>
        <sz val="10"/>
        <color indexed="8"/>
        <rFont val="Arial"/>
        <family val="2"/>
      </rPr>
      <t>From fully closed</t>
    </r>
  </si>
  <si>
    <t>Void Ref</t>
  </si>
  <si>
    <t>150807-E-007</t>
  </si>
  <si>
    <t>150807-E-018</t>
  </si>
  <si>
    <t>150807-E-013</t>
  </si>
  <si>
    <t>150807-E-017</t>
  </si>
  <si>
    <t>150807-E-001</t>
  </si>
  <si>
    <t>150807-E-002</t>
  </si>
  <si>
    <t>150807-E-014</t>
  </si>
  <si>
    <t>150807-E-003</t>
  </si>
  <si>
    <t>150807-E-015</t>
  </si>
  <si>
    <t>150807-E-008</t>
  </si>
  <si>
    <t>150807-E-016</t>
  </si>
  <si>
    <t>151008-E-005</t>
  </si>
  <si>
    <t>151008-E-004</t>
  </si>
  <si>
    <t>151008-E-003</t>
  </si>
  <si>
    <t>151008-E-002</t>
  </si>
  <si>
    <t>SUNDAY DH 2007 + Biellette BOS (150807-D-022)</t>
  </si>
  <si>
    <t>SUNDAY DH (2005/2006) + biellette BOS (150807-D-022)</t>
  </si>
  <si>
    <t>OPERATOR DH  2011</t>
  </si>
  <si>
    <t>STRAITLINE 2012</t>
  </si>
  <si>
    <t>O-Ring QUANTITY</t>
  </si>
  <si>
    <t>Pressure (+/10 PSI)</t>
  </si>
  <si>
    <t>65/75kg</t>
  </si>
  <si>
    <t>75/85kg</t>
  </si>
  <si>
    <t>BODY SIDE</t>
  </si>
  <si>
    <t>53x8</t>
  </si>
  <si>
    <t>WILDCARD 6,5"</t>
  </si>
  <si>
    <t>RUNE V1</t>
  </si>
  <si>
    <t>3</t>
  </si>
  <si>
    <t>43x8</t>
  </si>
  <si>
    <t>BMC</t>
  </si>
  <si>
    <t>2</t>
  </si>
  <si>
    <t>TRAILFOX 2009/2011</t>
  </si>
  <si>
    <t>SUPERTRAIL 2008/2010</t>
  </si>
  <si>
    <t>NERVE</t>
  </si>
  <si>
    <t>STRIVE</t>
  </si>
  <si>
    <t>TORQUE ES 2010</t>
  </si>
  <si>
    <t>CARVER</t>
  </si>
  <si>
    <t>ABSOLUT SX</t>
  </si>
  <si>
    <t>META AM 2012</t>
  </si>
  <si>
    <t>META 5,5</t>
  </si>
  <si>
    <t>META 6</t>
  </si>
  <si>
    <t>G-SPOT</t>
  </si>
  <si>
    <r>
      <t xml:space="preserve">APHEX - TRIBUTE  230 - </t>
    </r>
    <r>
      <rPr>
        <b/>
        <sz val="12"/>
        <rFont val="Arial"/>
        <family val="2"/>
      </rPr>
      <t>2010</t>
    </r>
  </si>
  <si>
    <r>
      <t>APHEX - TRIBUTE</t>
    </r>
    <r>
      <rPr>
        <b/>
        <sz val="12"/>
        <rFont val="Arial"/>
        <family val="2"/>
      </rPr>
      <t xml:space="preserve"> 2009</t>
    </r>
  </si>
  <si>
    <t>ELLSWORTH</t>
  </si>
  <si>
    <t>EPIPHANY</t>
  </si>
  <si>
    <t>MOMENT</t>
  </si>
  <si>
    <t>UPRISING 2013</t>
  </si>
  <si>
    <t>REIGN X 2010</t>
  </si>
  <si>
    <t>HOME BICYCLES</t>
  </si>
  <si>
    <t>REVOLVER</t>
  </si>
  <si>
    <t>Carbine</t>
  </si>
  <si>
    <t>VP TRACER</t>
  </si>
  <si>
    <t>MOJO HD 160</t>
  </si>
  <si>
    <t>MOJO SL</t>
  </si>
  <si>
    <t>MOJO HD 140</t>
  </si>
  <si>
    <t>CHICOLTIN</t>
  </si>
  <si>
    <t>ENDORPHIN</t>
  </si>
  <si>
    <t xml:space="preserve">HERB 160 </t>
  </si>
  <si>
    <t>HERB 180</t>
  </si>
  <si>
    <t>MAC MAHONE</t>
  </si>
  <si>
    <t>PLURIEL</t>
  </si>
  <si>
    <t>DAMPER SX 175</t>
  </si>
  <si>
    <t>DAMPER SX 160</t>
  </si>
  <si>
    <t>BOLDER 140</t>
  </si>
  <si>
    <t>BOLDER 150</t>
  </si>
  <si>
    <t>BOLDER 160</t>
  </si>
  <si>
    <t>SUKUMA 2012</t>
  </si>
  <si>
    <t>MBUZI</t>
  </si>
  <si>
    <t>JABULA 2012</t>
  </si>
  <si>
    <t>HELIUS CC 138</t>
  </si>
  <si>
    <t>HELIUS AFR 165</t>
  </si>
  <si>
    <t>ORBEA</t>
  </si>
  <si>
    <t>PIVOT</t>
  </si>
  <si>
    <t>SLAYER 2011</t>
  </si>
  <si>
    <t>NOMAD V1 (2006/2008)</t>
  </si>
  <si>
    <t>BLUR LT 2011</t>
  </si>
  <si>
    <t>BULLIT V3 (2007/2011)</t>
  </si>
  <si>
    <t>ARIEL 2011</t>
  </si>
  <si>
    <t>ENDURO 2009</t>
  </si>
  <si>
    <t>PITCH</t>
  </si>
  <si>
    <t>TITUS</t>
  </si>
  <si>
    <t>EL GUAPO 2008</t>
  </si>
  <si>
    <t>SCRATCH 2010/2011</t>
  </si>
  <si>
    <t>ASX 163</t>
  </si>
  <si>
    <t>ASX 181</t>
  </si>
  <si>
    <t>575</t>
  </si>
  <si>
    <t xml:space="preserve">ASR </t>
  </si>
  <si>
    <t>SB 66</t>
  </si>
  <si>
    <t>200?</t>
  </si>
  <si>
    <t>45x8</t>
  </si>
  <si>
    <t>20x6</t>
  </si>
  <si>
    <t>35,5x8</t>
  </si>
  <si>
    <t>30x6</t>
  </si>
  <si>
    <t>24,5x6</t>
  </si>
  <si>
    <t>41x6</t>
  </si>
  <si>
    <t>22X6</t>
  </si>
  <si>
    <t>41,2X6</t>
  </si>
  <si>
    <t>21x8</t>
  </si>
  <si>
    <t>47,8X8</t>
  </si>
  <si>
    <t>23x8</t>
  </si>
  <si>
    <t>16x8</t>
  </si>
  <si>
    <t>28x10</t>
  </si>
  <si>
    <t>22,5x10</t>
  </si>
  <si>
    <t>15x8 (150807SE022)</t>
  </si>
  <si>
    <t>23,5x8</t>
  </si>
  <si>
    <t>CHUMBA</t>
  </si>
  <si>
    <t>XCL</t>
  </si>
  <si>
    <t>CANNONDALE</t>
  </si>
  <si>
    <t>HUSTER</t>
  </si>
  <si>
    <t>COTIC</t>
  </si>
  <si>
    <t>FS150</t>
  </si>
  <si>
    <t>TRAIL 29</t>
  </si>
  <si>
    <t>SACHEM</t>
  </si>
  <si>
    <t>39x8</t>
  </si>
  <si>
    <t>KATZ</t>
  </si>
  <si>
    <t>ALP</t>
  </si>
  <si>
    <t>TANUKI</t>
  </si>
  <si>
    <t>22,2x6</t>
  </si>
  <si>
    <t>AGILE</t>
  </si>
  <si>
    <t>22,4x8</t>
  </si>
  <si>
    <t>901 MK2 2010</t>
  </si>
  <si>
    <t>301 120mm</t>
  </si>
  <si>
    <t>301 140mm</t>
  </si>
  <si>
    <t>301 160mm</t>
  </si>
  <si>
    <t>26x10</t>
  </si>
  <si>
    <t>32,2x10</t>
  </si>
  <si>
    <t>MARIN</t>
  </si>
  <si>
    <t>47,5x8</t>
  </si>
  <si>
    <t>HUNTER</t>
  </si>
  <si>
    <t>HELIUS CC 120</t>
  </si>
  <si>
    <t>HELIUS CC 108</t>
  </si>
  <si>
    <t>HELIUS CC 98</t>
  </si>
  <si>
    <t>SWITCH</t>
  </si>
  <si>
    <t>COVERT CARBON 2013</t>
  </si>
  <si>
    <t>BANDIT</t>
  </si>
  <si>
    <t>FIVE SPOT</t>
  </si>
  <si>
    <t>RFX</t>
  </si>
  <si>
    <t>F22 FR</t>
  </si>
  <si>
    <t>F11 AM</t>
  </si>
  <si>
    <t>151310-E-004</t>
  </si>
  <si>
    <t>151512-E-003</t>
  </si>
  <si>
    <t>151310-E-003</t>
  </si>
  <si>
    <t>151310-E-002</t>
  </si>
  <si>
    <t>151512-E-002</t>
  </si>
  <si>
    <t>151512-E-004</t>
  </si>
  <si>
    <t>151310-E-006</t>
  </si>
  <si>
    <t>151310-E-001</t>
  </si>
  <si>
    <t>151512-E-001</t>
  </si>
  <si>
    <t>SPRING</t>
  </si>
  <si>
    <t>FRAME DATAS</t>
  </si>
  <si>
    <t xml:space="preserve"> STOY</t>
  </si>
  <si>
    <t>VOID</t>
  </si>
  <si>
    <t>Shock number</t>
  </si>
  <si>
    <t>VIP'R</t>
  </si>
  <si>
    <t>Shock ref</t>
  </si>
  <si>
    <t>Valving</t>
  </si>
  <si>
    <t>PRESSURE (+/- 10 PSI)</t>
  </si>
  <si>
    <t>KIRK</t>
  </si>
  <si>
    <t>VIP'R / KIRK</t>
  </si>
  <si>
    <t>STOY</t>
  </si>
  <si>
    <t>RARE</t>
  </si>
  <si>
    <t>MOUNTING HARDWARE</t>
  </si>
  <si>
    <t>151310-E-003 + 3x151310-D-024</t>
  </si>
  <si>
    <t>FANES 3,0</t>
  </si>
  <si>
    <t>27,4x8</t>
  </si>
  <si>
    <t>OPERATOR DH 2014</t>
  </si>
  <si>
    <t>ENTOURAGE 2012</t>
  </si>
  <si>
    <t>FORCE 2013</t>
  </si>
  <si>
    <t>WOLFRIDGE</t>
  </si>
  <si>
    <t>41,3x8</t>
  </si>
  <si>
    <t>HELIUS AC 140 26"</t>
  </si>
  <si>
    <t>HELIUS AC 130 26"</t>
  </si>
  <si>
    <t>HELIUS AC 110 26"</t>
  </si>
  <si>
    <t>HELIUS AC 120 26"</t>
  </si>
  <si>
    <t>HELIUS AC 138 650B</t>
  </si>
  <si>
    <t>HELIUS AC 150 650B</t>
  </si>
  <si>
    <t>ALPINE 160</t>
  </si>
  <si>
    <t>ION 15 29"</t>
  </si>
  <si>
    <t>ION 16 26" / 650B</t>
  </si>
  <si>
    <t>HELIUS TB 650B / 29"</t>
  </si>
  <si>
    <t>ION 20 2014 650B</t>
  </si>
  <si>
    <t>M PIRE</t>
  </si>
  <si>
    <t>HELIUS AM 171 (before 2010)</t>
  </si>
  <si>
    <t>HELIUS AM 171 (after 2010)</t>
  </si>
  <si>
    <t>HELIUS AM 158 (before 2010)</t>
  </si>
  <si>
    <t>HELIUS AM 158 (after 2010)</t>
  </si>
  <si>
    <t>HELIUS AM 146 (before 2010)</t>
  </si>
  <si>
    <t>HELIUS AM 146 (after 2010)</t>
  </si>
  <si>
    <t>HELIUS AM 136 (befre 2010)</t>
  </si>
  <si>
    <t>HELIUS AM 136 (after 2010)</t>
  </si>
  <si>
    <t>SHOVA 2009 (140mm with 51 in standard spec)</t>
  </si>
  <si>
    <t>PROPHET (140mm in standard with 51mm shock)</t>
  </si>
  <si>
    <t>37,4x8</t>
  </si>
  <si>
    <t>STATUS 2012/2013/2014</t>
  </si>
  <si>
    <t>20x10</t>
  </si>
  <si>
    <t>ROSE</t>
  </si>
  <si>
    <t>UNCLE JIMBO 2013</t>
  </si>
  <si>
    <t xml:space="preserve">UNCLE JIMBO 2014 </t>
  </si>
  <si>
    <t>601 MK1 165mm</t>
  </si>
  <si>
    <t>601 MK3 190mm 2014</t>
  </si>
  <si>
    <t>HECLER 650B 2013</t>
  </si>
  <si>
    <t>REMEDY 2009 (not possible from 2010 / non standard lenght and stroke)</t>
  </si>
  <si>
    <t>FUEL EX 2009 (not possible from 2010 / non standard lenght and stroke)</t>
  </si>
  <si>
    <t>DEMO 8 (before 2010)</t>
  </si>
  <si>
    <t>VOLTAGE FR 2010/2011/2012/2013</t>
  </si>
  <si>
    <t>V10-4 and 5 (Carb or Alu) 8,5" travel spec</t>
  </si>
  <si>
    <t>V10-4 and 5 (Carb or Alu) 10" travel spec</t>
  </si>
  <si>
    <t>303R DH 2009</t>
  </si>
  <si>
    <t>301 MK10/MK11 2012/2013</t>
  </si>
  <si>
    <t>WILSON DH Front (before 2011)</t>
  </si>
  <si>
    <t>WILSON DH rear (before 2011)</t>
  </si>
  <si>
    <t>WILSON FR front (before 2011)</t>
  </si>
  <si>
    <t>WILSON FR Rear (before 2011)</t>
  </si>
  <si>
    <t>DH 920/720 PENDBOX 2011/2012</t>
  </si>
  <si>
    <t>ION 20 197mm</t>
  </si>
  <si>
    <t>ION 20 217mm</t>
  </si>
  <si>
    <t>951 - top position</t>
  </si>
  <si>
    <t>951 - low position</t>
  </si>
  <si>
    <t>NANO DH 2011</t>
  </si>
  <si>
    <t>REIGN X 2011/2012/2013</t>
  </si>
  <si>
    <t>TRANCE 27,5'' 2014 (all models)</t>
  </si>
  <si>
    <t>TRANCE 26'' 2013 (all models)</t>
  </si>
  <si>
    <t>REIGN 2013 (standard shock 200x50 for 152,4mm wheel travel)</t>
  </si>
  <si>
    <t>151512-E-006</t>
  </si>
  <si>
    <t>META SX 2014 (VIP only)</t>
  </si>
  <si>
    <t>META AM 650B 2014 (VIP only)</t>
  </si>
  <si>
    <t>META SX 2012/2013</t>
  </si>
  <si>
    <t>CAVALERIE</t>
  </si>
  <si>
    <t>FALCON</t>
  </si>
  <si>
    <t>SQUIRREL</t>
  </si>
  <si>
    <t>RALLON V4 (2014)</t>
  </si>
  <si>
    <t>RALLON V3 (2011/2012/2013)</t>
  </si>
  <si>
    <t>TROY 650B 2014</t>
  </si>
  <si>
    <t>WICKED 650B 2014</t>
  </si>
  <si>
    <t>NOTON 2,0 2013</t>
  </si>
  <si>
    <t>151512-E-003 + 3x151310-D-024</t>
  </si>
  <si>
    <t>WILSON SPLIT PIVOT 2011/2012/2013/2014 (carbon or alu)</t>
  </si>
  <si>
    <t>DIXON SPLIT PIVOT 2013/2014 (alu or carbon)</t>
  </si>
  <si>
    <t>FOXY 2007/2008/2009</t>
  </si>
  <si>
    <t>FOXY 2010/2011/2012/2013</t>
  </si>
  <si>
    <t>SUMMUM 2010/2011/2012</t>
  </si>
  <si>
    <t>DUNE 650B 2014</t>
  </si>
  <si>
    <t>DUNE 2011/2012/2013</t>
  </si>
  <si>
    <t>BRONSON 27,5" 2013/2014 (carb or alu)</t>
  </si>
  <si>
    <t>SPITFIRE V2</t>
  </si>
  <si>
    <t>PRIME 29er</t>
  </si>
  <si>
    <t>RUNE V2</t>
  </si>
  <si>
    <t xml:space="preserve"> WICKED 2013/2014</t>
  </si>
  <si>
    <t>37,6x8</t>
  </si>
  <si>
    <t>FIVE 650B 2014</t>
  </si>
  <si>
    <t>MEGA 2011/2012</t>
  </si>
  <si>
    <t>MEGA AM 2013</t>
  </si>
  <si>
    <t>MEGA AM 275 2014</t>
  </si>
  <si>
    <t>MEGA TR 275 2014</t>
  </si>
  <si>
    <t>MEGA TR 2013</t>
  </si>
  <si>
    <t>38x8</t>
  </si>
  <si>
    <t>ENDURO 2010/2011</t>
  </si>
  <si>
    <t>G1</t>
  </si>
  <si>
    <t>G2</t>
  </si>
  <si>
    <t>GAMBLER DH 2013/2014</t>
  </si>
  <si>
    <t>60x8</t>
  </si>
  <si>
    <t>FOUR STROKE 26 2011/2012</t>
  </si>
  <si>
    <t>FIREBIRD 650B 2014</t>
  </si>
  <si>
    <t>FIREBIRD 26'' (2009/2010/2011/2012/2013/2014)</t>
  </si>
  <si>
    <t>POLYGON</t>
  </si>
  <si>
    <t>COLLOSUS DH 2012/2013</t>
  </si>
  <si>
    <t>FIVE 26''</t>
  </si>
  <si>
    <t>COLLOSSUS AX 2011/2012/2013</t>
  </si>
  <si>
    <t>ZESTY&lt;2012  (not possible after, specific shock)</t>
  </si>
  <si>
    <t>SPICY 2012/2013</t>
  </si>
  <si>
    <t>SPICY 160&lt;2012</t>
  </si>
  <si>
    <t>SPICY 650b 2014</t>
  </si>
  <si>
    <t>DRAC BIKE</t>
  </si>
  <si>
    <t>CHARTREUSE 2011</t>
  </si>
  <si>
    <t>FLATLINE DH 2015</t>
  </si>
  <si>
    <t>KINGDOM BIKES</t>
  </si>
  <si>
    <t>HEX AM275</t>
  </si>
  <si>
    <t>UZZI VP 2010/2011 7''</t>
  </si>
  <si>
    <t>UZZI VP 2010/2011 7,5''</t>
  </si>
  <si>
    <t>UNDEAD 2013/2014</t>
  </si>
  <si>
    <t>22X10</t>
  </si>
  <si>
    <t>43,7x8</t>
  </si>
  <si>
    <t>PODIUM DH 2010/2011/2013/2013</t>
  </si>
  <si>
    <t>SOLO 650B (Carb or Alu) 2013/2014</t>
  </si>
  <si>
    <t>CANFIELD BROTHERS</t>
  </si>
  <si>
    <t>The ONE</t>
  </si>
  <si>
    <t>GENIUS LT 2014</t>
  </si>
  <si>
    <t>CUBE</t>
  </si>
  <si>
    <t>STEREO 160 SUPER HPC 27,5</t>
  </si>
  <si>
    <t>ONE GHOST INDUSTRY</t>
  </si>
  <si>
    <t>MUSASHI DH</t>
  </si>
  <si>
    <t>ALTITUDE 650B 2013/2014</t>
  </si>
  <si>
    <t>MACH 6 2014</t>
  </si>
  <si>
    <t>TRACER 275 2013/2014 (5,5"travel)</t>
  </si>
  <si>
    <t>TRACER 2 (5,75" travel)</t>
  </si>
  <si>
    <t>TRACER 2 (6,25" travel)</t>
  </si>
  <si>
    <t>CAPRA</t>
  </si>
  <si>
    <t>SIGHT 2013</t>
  </si>
  <si>
    <t>RANGE KILLER B (carb or alu) 650B (2013/2014)</t>
  </si>
  <si>
    <t>SIGHT KILLER B (carb or alu) 650B 2014</t>
  </si>
  <si>
    <t>FORCE 650B 2014</t>
  </si>
  <si>
    <t>TR 500</t>
  </si>
  <si>
    <t>CORSAIR</t>
  </si>
  <si>
    <t>KONIG 7.8 180mm</t>
  </si>
  <si>
    <t>KONIG 7.8 203mm</t>
  </si>
  <si>
    <t>CROWN 2011 (single shock layout)</t>
  </si>
  <si>
    <t>ICB 170 2013</t>
  </si>
  <si>
    <t>META AM V4</t>
  </si>
  <si>
    <t>TUES DH 2.0</t>
  </si>
  <si>
    <t>FOES</t>
  </si>
  <si>
    <t>HYDRO from 2011</t>
  </si>
  <si>
    <t>28,5x8</t>
  </si>
  <si>
    <t>CARVE 6</t>
  </si>
  <si>
    <t>UNCLE JIMBO 2015</t>
  </si>
  <si>
    <t>FOCUS</t>
  </si>
  <si>
    <t>SAM</t>
  </si>
  <si>
    <t>DOUBLE_DRAGON</t>
  </si>
  <si>
    <t>DRAC_BIKE</t>
  </si>
  <si>
    <t>IRON_HORSE</t>
  </si>
  <si>
    <t>MAC_MAHONE</t>
  </si>
  <si>
    <t>ONE_GHOST_INDUSTRY</t>
  </si>
  <si>
    <t>ROCKY_MOUNTAIN</t>
  </si>
  <si>
    <t>SANTA_CRUZ</t>
  </si>
  <si>
    <t>YT_INDUSTRY</t>
  </si>
  <si>
    <t>KINGDOM_BIKES</t>
  </si>
  <si>
    <t>HOME_BICYCLES</t>
  </si>
  <si>
    <t>Select Make</t>
  </si>
  <si>
    <t>Select Model</t>
  </si>
  <si>
    <t>SHOCK LENGTH</t>
  </si>
  <si>
    <t>CHART LIST</t>
  </si>
  <si>
    <t>FRAME DATA</t>
  </si>
  <si>
    <t>SPRING WEIGHT (lbs.)</t>
  </si>
  <si>
    <t>NOMAD V2 (carb or alu) 2011</t>
  </si>
  <si>
    <t>NOMAD V3 650b 2014</t>
  </si>
  <si>
    <t>VIP02</t>
  </si>
  <si>
    <t>KI02</t>
  </si>
  <si>
    <t>VIP01</t>
  </si>
  <si>
    <t>KI03</t>
  </si>
  <si>
    <t>KI05</t>
  </si>
  <si>
    <t>KI04</t>
  </si>
  <si>
    <t>VIP03</t>
  </si>
  <si>
    <t>22x8?</t>
  </si>
  <si>
    <t>PULSE DH 2013 / 2014</t>
  </si>
  <si>
    <t>ANNAKIN</t>
  </si>
  <si>
    <t>META AM29</t>
  </si>
  <si>
    <t>SANCTION 650B 2015</t>
  </si>
  <si>
    <t>TALLBOY LT/LTC 29'' 2014</t>
  </si>
  <si>
    <t>650Bx140</t>
  </si>
  <si>
    <t>151008-E-008</t>
  </si>
  <si>
    <t>XPREZO</t>
  </si>
  <si>
    <t>FURAX</t>
  </si>
  <si>
    <t>Total général</t>
  </si>
  <si>
    <t>190 - pas standard</t>
  </si>
  <si>
    <t>VIP04</t>
  </si>
  <si>
    <t>TWO 15 DH</t>
  </si>
  <si>
    <t>SODA 177mm 2012/2014</t>
  </si>
  <si>
    <t>DURHAM 2009/2010/2011</t>
  </si>
  <si>
    <t>MOJO SL-R</t>
  </si>
  <si>
    <t>MOJO HDR 650B</t>
  </si>
  <si>
    <t>SPICY/ZESTY 650B 2014</t>
  </si>
  <si>
    <t xml:space="preserve">ZESTY&lt;2012 </t>
  </si>
  <si>
    <t>MOUNT VISION CARBON MRN-12-3-000</t>
  </si>
  <si>
    <t>ATTACK TRAIL CARBON MRN-03-2</t>
  </si>
  <si>
    <t>NUKEPROOF</t>
  </si>
  <si>
    <t>SPOT_BIKES</t>
  </si>
  <si>
    <t>NS_BIKES</t>
  </si>
  <si>
    <t>K9_</t>
  </si>
  <si>
    <t>MR_BIG</t>
  </si>
  <si>
    <t>CURRIES BICYCLES</t>
  </si>
  <si>
    <t>GLORY DH 650B 2015</t>
  </si>
  <si>
    <t>30x8 ?</t>
  </si>
  <si>
    <t>MOON 26'' 2014</t>
  </si>
  <si>
    <t>NUCLEON E2 201mm</t>
  </si>
  <si>
    <t>NUCLEON E2 221mm</t>
  </si>
  <si>
    <t>PYGA</t>
  </si>
  <si>
    <t>PASCOE 650B</t>
  </si>
  <si>
    <t>ROTWILD</t>
  </si>
  <si>
    <t>RX1 FS 26''</t>
  </si>
  <si>
    <t>BANDIT 2014 650B</t>
  </si>
  <si>
    <t>COVERT 2014 650B</t>
  </si>
  <si>
    <t>KROSS_BICYCLES</t>
  </si>
  <si>
    <t>CANFIELD_BROTHERS</t>
  </si>
  <si>
    <t>WICKED 2013/2014</t>
  </si>
  <si>
    <t>692008_</t>
  </si>
  <si>
    <t>692011_</t>
  </si>
  <si>
    <t>WHYTE</t>
  </si>
  <si>
    <t>G-150</t>
  </si>
  <si>
    <t>ARIEL 16X</t>
  </si>
  <si>
    <t>HAIBIKE</t>
  </si>
  <si>
    <t>XDURO NDURO</t>
  </si>
  <si>
    <t>575 2005-2011</t>
  </si>
  <si>
    <t>575 2012-2013</t>
  </si>
  <si>
    <t>SB 75</t>
  </si>
  <si>
    <t>SB6c</t>
  </si>
  <si>
    <t>SB5c</t>
  </si>
  <si>
    <t>HECKLER 650B 2013</t>
  </si>
  <si>
    <t>SUPPRESSOR</t>
  </si>
  <si>
    <t>PATROL</t>
  </si>
  <si>
    <t>SCOUT</t>
  </si>
  <si>
    <t>SMUGGLER</t>
  </si>
  <si>
    <t>151008-E-001</t>
  </si>
  <si>
    <t>14x10 (151310-D-037)</t>
  </si>
  <si>
    <t>SPARTAN 2015 (LOW)</t>
  </si>
  <si>
    <t>BANTAM</t>
  </si>
  <si>
    <t>TALLBOY LT2 2015</t>
  </si>
  <si>
    <t>V10.6</t>
  </si>
  <si>
    <t>MOJO HD3</t>
  </si>
  <si>
    <t>Coming in April 2014</t>
  </si>
  <si>
    <t>BALANCE</t>
  </si>
  <si>
    <t>Shock Reference</t>
  </si>
  <si>
    <t xml:space="preserve">STANDARD SETTINGS for 70kg </t>
  </si>
  <si>
    <t>(clicks from fully closed)</t>
  </si>
  <si>
    <t>STOY RARE</t>
  </si>
  <si>
    <t>FROM 12/02/2015</t>
  </si>
  <si>
    <t>Is my bike compatible with bearing mounting kits?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</si>
</sst>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7" x14ac:knownFonts="1"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6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2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2"/>
      <name val="Arial"/>
      <family val="2"/>
    </font>
    <font>
      <strike/>
      <sz val="8"/>
      <name val="Arial"/>
      <family val="2"/>
    </font>
    <font>
      <strike/>
      <sz val="8"/>
      <color indexed="8"/>
      <name val="Arial"/>
      <family val="2"/>
    </font>
    <font>
      <sz val="8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8"/>
      <color theme="1"/>
      <name val="Arial"/>
      <family val="2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indexed="8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333333"/>
      <name val="Verdana"/>
      <family val="2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sz val="8"/>
      <color rgb="FFFF0000"/>
      <name val="Arial"/>
      <family val="2"/>
    </font>
    <font>
      <sz val="8"/>
      <color theme="0"/>
      <name val="Arial"/>
      <family val="2"/>
    </font>
    <font>
      <strike/>
      <sz val="8"/>
      <color rgb="FFFF0000"/>
      <name val="Arial"/>
      <family val="2"/>
    </font>
    <font>
      <b/>
      <strike/>
      <sz val="8"/>
      <color rgb="FFFF0000"/>
      <name val="Arial"/>
      <family val="2"/>
    </font>
    <font>
      <strike/>
      <sz val="8"/>
      <color theme="0"/>
      <name val="Arial"/>
      <family val="2"/>
    </font>
    <font>
      <b/>
      <sz val="8"/>
      <color theme="1"/>
      <name val="Arial"/>
      <family val="2"/>
    </font>
    <font>
      <b/>
      <sz val="26"/>
      <name val="Calibri"/>
      <family val="2"/>
      <scheme val="minor"/>
    </font>
    <font>
      <sz val="7"/>
      <color indexed="8"/>
      <name val="Arial"/>
      <family val="2"/>
    </font>
    <font>
      <b/>
      <sz val="12"/>
      <color indexed="8"/>
      <name val="Calibri"/>
      <family val="2"/>
      <scheme val="minor"/>
    </font>
    <font>
      <sz val="14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8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774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NumberFormat="1" applyBorder="1"/>
    <xf numFmtId="0" fontId="0" fillId="0" borderId="6" xfId="0" applyNumberFormat="1" applyBorder="1"/>
    <xf numFmtId="0" fontId="0" fillId="0" borderId="7" xfId="0" applyNumberFormat="1" applyBorder="1"/>
    <xf numFmtId="0" fontId="0" fillId="0" borderId="4" xfId="0" applyNumberFormat="1" applyBorder="1"/>
    <xf numFmtId="0" fontId="0" fillId="0" borderId="0" xfId="0" applyNumberFormat="1"/>
    <xf numFmtId="0" fontId="0" fillId="0" borderId="8" xfId="0" applyNumberFormat="1" applyBorder="1"/>
    <xf numFmtId="0" fontId="0" fillId="0" borderId="5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49" fontId="21" fillId="0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" fontId="21" fillId="2" borderId="0" xfId="0" applyNumberFormat="1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4" fillId="3" borderId="21" xfId="0" applyFont="1" applyFill="1" applyBorder="1" applyProtection="1"/>
    <xf numFmtId="0" fontId="24" fillId="3" borderId="22" xfId="0" applyFont="1" applyFill="1" applyBorder="1" applyProtection="1"/>
    <xf numFmtId="0" fontId="24" fillId="4" borderId="0" xfId="0" applyFont="1" applyFill="1" applyProtection="1"/>
    <xf numFmtId="0" fontId="24" fillId="3" borderId="14" xfId="0" applyFont="1" applyFill="1" applyBorder="1" applyProtection="1"/>
    <xf numFmtId="0" fontId="24" fillId="3" borderId="0" xfId="0" applyFont="1" applyFill="1" applyBorder="1" applyProtection="1"/>
    <xf numFmtId="0" fontId="24" fillId="3" borderId="15" xfId="0" applyFont="1" applyFill="1" applyBorder="1" applyProtection="1"/>
    <xf numFmtId="0" fontId="24" fillId="3" borderId="11" xfId="0" applyFont="1" applyFill="1" applyBorder="1" applyProtection="1"/>
    <xf numFmtId="0" fontId="28" fillId="4" borderId="0" xfId="0" applyFont="1" applyFill="1" applyAlignment="1" applyProtection="1">
      <alignment horizontal="center"/>
    </xf>
    <xf numFmtId="0" fontId="28" fillId="3" borderId="14" xfId="0" applyFont="1" applyFill="1" applyBorder="1" applyProtection="1"/>
    <xf numFmtId="0" fontId="28" fillId="4" borderId="0" xfId="0" applyFont="1" applyFill="1" applyProtection="1"/>
    <xf numFmtId="0" fontId="3" fillId="0" borderId="12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center" vertical="center"/>
    </xf>
    <xf numFmtId="3" fontId="3" fillId="0" borderId="12" xfId="1" applyNumberFormat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 wrapText="1"/>
    </xf>
    <xf numFmtId="49" fontId="3" fillId="0" borderId="12" xfId="1" applyNumberFormat="1" applyFont="1" applyFill="1" applyBorder="1" applyAlignment="1" applyProtection="1">
      <alignment horizontal="center" vertical="center"/>
      <protection locked="0"/>
    </xf>
    <xf numFmtId="49" fontId="3" fillId="0" borderId="12" xfId="1" applyNumberFormat="1" applyFont="1" applyFill="1" applyBorder="1" applyAlignment="1">
      <alignment horizontal="center" vertical="center"/>
    </xf>
    <xf numFmtId="0" fontId="17" fillId="0" borderId="12" xfId="1" applyFont="1" applyFill="1" applyBorder="1" applyAlignment="1">
      <alignment horizontal="center" vertical="center"/>
    </xf>
    <xf numFmtId="0" fontId="33" fillId="0" borderId="0" xfId="0" applyFont="1"/>
    <xf numFmtId="0" fontId="1" fillId="0" borderId="31" xfId="1" applyFont="1" applyFill="1" applyBorder="1" applyAlignment="1">
      <alignment horizontal="center" vertical="center"/>
    </xf>
    <xf numFmtId="0" fontId="1" fillId="0" borderId="31" xfId="1" applyFont="1" applyFill="1" applyBorder="1" applyAlignment="1">
      <alignment horizontal="center" vertical="center" wrapText="1"/>
    </xf>
    <xf numFmtId="0" fontId="1" fillId="0" borderId="32" xfId="1" applyFont="1" applyFill="1" applyBorder="1" applyAlignment="1">
      <alignment horizontal="center" vertical="center"/>
    </xf>
    <xf numFmtId="0" fontId="9" fillId="0" borderId="31" xfId="1" applyFont="1" applyFill="1" applyBorder="1" applyAlignment="1">
      <alignment horizontal="center" vertical="center"/>
    </xf>
    <xf numFmtId="49" fontId="9" fillId="0" borderId="31" xfId="1" applyNumberFormat="1" applyFont="1" applyFill="1" applyBorder="1" applyAlignment="1">
      <alignment horizontal="center" vertical="center"/>
    </xf>
    <xf numFmtId="0" fontId="9" fillId="0" borderId="33" xfId="1" applyFont="1" applyFill="1" applyBorder="1" applyAlignment="1">
      <alignment horizontal="center" vertical="center"/>
    </xf>
    <xf numFmtId="0" fontId="9" fillId="0" borderId="33" xfId="1" applyFont="1" applyFill="1" applyBorder="1" applyAlignment="1" applyProtection="1">
      <alignment horizontal="center" vertical="center"/>
      <protection locked="0"/>
    </xf>
    <xf numFmtId="0" fontId="9" fillId="0" borderId="33" xfId="1" applyFont="1" applyFill="1" applyBorder="1" applyAlignment="1">
      <alignment horizontal="center" vertical="center" wrapText="1"/>
    </xf>
    <xf numFmtId="16" fontId="9" fillId="0" borderId="33" xfId="1" applyNumberFormat="1" applyFont="1" applyFill="1" applyBorder="1" applyAlignment="1">
      <alignment horizontal="center" vertical="center"/>
    </xf>
    <xf numFmtId="49" fontId="9" fillId="0" borderId="32" xfId="1" applyNumberFormat="1" applyFont="1" applyFill="1" applyBorder="1" applyAlignment="1">
      <alignment horizontal="center" vertical="center"/>
    </xf>
    <xf numFmtId="0" fontId="9" fillId="0" borderId="34" xfId="1" applyFont="1" applyFill="1" applyBorder="1" applyAlignment="1">
      <alignment horizontal="center" vertical="center"/>
    </xf>
    <xf numFmtId="0" fontId="1" fillId="0" borderId="35" xfId="1" applyFont="1" applyFill="1" applyBorder="1" applyAlignment="1">
      <alignment horizontal="center" vertical="center" wrapText="1"/>
    </xf>
    <xf numFmtId="1" fontId="20" fillId="0" borderId="31" xfId="1" applyNumberFormat="1" applyFont="1" applyFill="1" applyBorder="1" applyAlignment="1">
      <alignment horizontal="center" vertical="center"/>
    </xf>
    <xf numFmtId="2" fontId="20" fillId="0" borderId="31" xfId="1" applyNumberFormat="1" applyFont="1" applyFill="1" applyBorder="1" applyAlignment="1">
      <alignment horizontal="center" vertical="center"/>
    </xf>
    <xf numFmtId="0" fontId="20" fillId="0" borderId="36" xfId="1" applyFont="1" applyFill="1" applyBorder="1" applyAlignment="1">
      <alignment horizontal="center" vertical="center"/>
    </xf>
    <xf numFmtId="2" fontId="20" fillId="0" borderId="36" xfId="1" applyNumberFormat="1" applyFont="1" applyFill="1" applyBorder="1" applyAlignment="1">
      <alignment horizontal="center" vertical="center"/>
    </xf>
    <xf numFmtId="1" fontId="20" fillId="0" borderId="32" xfId="1" applyNumberFormat="1" applyFont="1" applyFill="1" applyBorder="1" applyAlignment="1">
      <alignment horizontal="center" vertical="center"/>
    </xf>
    <xf numFmtId="2" fontId="20" fillId="0" borderId="32" xfId="1" applyNumberFormat="1" applyFont="1" applyFill="1" applyBorder="1" applyAlignment="1">
      <alignment horizontal="center" vertical="center"/>
    </xf>
    <xf numFmtId="0" fontId="8" fillId="0" borderId="31" xfId="1" applyFont="1" applyFill="1" applyBorder="1" applyAlignment="1">
      <alignment horizontal="center" vertical="center" wrapText="1"/>
    </xf>
    <xf numFmtId="0" fontId="8" fillId="0" borderId="33" xfId="1" applyFont="1" applyFill="1" applyBorder="1" applyAlignment="1">
      <alignment horizontal="center" vertical="center" wrapText="1"/>
    </xf>
    <xf numFmtId="0" fontId="4" fillId="0" borderId="31" xfId="1" applyFont="1" applyFill="1" applyBorder="1" applyAlignment="1">
      <alignment horizontal="center" vertical="center"/>
    </xf>
    <xf numFmtId="0" fontId="9" fillId="0" borderId="31" xfId="1" applyNumberFormat="1" applyFont="1" applyFill="1" applyBorder="1" applyAlignment="1">
      <alignment horizontal="center" vertical="center"/>
    </xf>
    <xf numFmtId="0" fontId="3" fillId="0" borderId="16" xfId="1" applyFont="1" applyFill="1" applyBorder="1" applyAlignment="1" applyProtection="1">
      <alignment horizontal="center" vertical="center"/>
      <protection locked="0"/>
    </xf>
    <xf numFmtId="2" fontId="9" fillId="0" borderId="31" xfId="1" applyNumberFormat="1" applyFont="1" applyFill="1" applyBorder="1" applyAlignment="1">
      <alignment horizontal="center" vertical="center"/>
    </xf>
    <xf numFmtId="0" fontId="9" fillId="2" borderId="31" xfId="1" applyFont="1" applyFill="1" applyBorder="1" applyAlignment="1">
      <alignment horizontal="center" vertical="center"/>
    </xf>
    <xf numFmtId="49" fontId="9" fillId="2" borderId="31" xfId="1" applyNumberFormat="1" applyFont="1" applyFill="1" applyBorder="1" applyAlignment="1">
      <alignment horizontal="center" vertical="center"/>
    </xf>
    <xf numFmtId="0" fontId="9" fillId="2" borderId="23" xfId="1" applyFont="1" applyFill="1" applyBorder="1" applyAlignment="1">
      <alignment horizontal="center" vertical="center"/>
    </xf>
    <xf numFmtId="0" fontId="9" fillId="0" borderId="35" xfId="1" applyFont="1" applyFill="1" applyBorder="1" applyAlignment="1">
      <alignment horizontal="center" vertical="center"/>
    </xf>
    <xf numFmtId="0" fontId="20" fillId="0" borderId="33" xfId="1" applyFont="1" applyFill="1" applyBorder="1" applyAlignment="1">
      <alignment horizontal="center" vertical="center"/>
    </xf>
    <xf numFmtId="0" fontId="9" fillId="0" borderId="35" xfId="1" applyFont="1" applyFill="1" applyBorder="1" applyAlignment="1">
      <alignment horizontal="center" vertical="center" wrapText="1"/>
    </xf>
    <xf numFmtId="49" fontId="9" fillId="0" borderId="33" xfId="1" applyNumberFormat="1" applyFont="1" applyFill="1" applyBorder="1" applyAlignment="1">
      <alignment horizontal="center" vertical="center"/>
    </xf>
    <xf numFmtId="0" fontId="9" fillId="0" borderId="33" xfId="1" applyNumberFormat="1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center" vertical="center"/>
    </xf>
    <xf numFmtId="0" fontId="9" fillId="0" borderId="37" xfId="1" applyFont="1" applyFill="1" applyBorder="1" applyAlignment="1">
      <alignment horizontal="center" vertical="center"/>
    </xf>
    <xf numFmtId="0" fontId="9" fillId="0" borderId="37" xfId="1" applyFont="1" applyFill="1" applyBorder="1" applyAlignment="1" applyProtection="1">
      <alignment horizontal="center" vertical="center"/>
      <protection locked="0"/>
    </xf>
    <xf numFmtId="0" fontId="9" fillId="0" borderId="37" xfId="1" applyFont="1" applyFill="1" applyBorder="1" applyAlignment="1">
      <alignment horizontal="center" vertical="center" wrapText="1"/>
    </xf>
    <xf numFmtId="0" fontId="9" fillId="0" borderId="38" xfId="1" applyFont="1" applyFill="1" applyBorder="1" applyAlignment="1">
      <alignment horizontal="center" vertical="center"/>
    </xf>
    <xf numFmtId="2" fontId="20" fillId="0" borderId="36" xfId="1" applyNumberFormat="1" applyFont="1" applyFill="1" applyBorder="1" applyAlignment="1">
      <alignment horizontal="center" vertical="center" wrapText="1"/>
    </xf>
    <xf numFmtId="0" fontId="20" fillId="0" borderId="39" xfId="1" applyFont="1" applyFill="1" applyBorder="1" applyAlignment="1">
      <alignment horizontal="center" vertical="center"/>
    </xf>
    <xf numFmtId="0" fontId="1" fillId="0" borderId="37" xfId="1" applyFont="1" applyFill="1" applyBorder="1" applyAlignment="1">
      <alignment horizontal="center" vertical="center"/>
    </xf>
    <xf numFmtId="0" fontId="1" fillId="0" borderId="33" xfId="1" applyFont="1" applyFill="1" applyBorder="1" applyAlignment="1">
      <alignment horizontal="center" vertical="center"/>
    </xf>
    <xf numFmtId="1" fontId="1" fillId="0" borderId="37" xfId="1" applyNumberFormat="1" applyFont="1" applyFill="1" applyBorder="1" applyAlignment="1">
      <alignment horizontal="center" vertical="center"/>
    </xf>
    <xf numFmtId="0" fontId="1" fillId="0" borderId="37" xfId="1" applyFont="1" applyFill="1" applyBorder="1" applyAlignment="1">
      <alignment horizontal="center" vertical="center" wrapText="1"/>
    </xf>
    <xf numFmtId="0" fontId="1" fillId="0" borderId="38" xfId="1" applyFont="1" applyFill="1" applyBorder="1" applyAlignment="1">
      <alignment horizontal="center" vertical="center"/>
    </xf>
    <xf numFmtId="0" fontId="4" fillId="0" borderId="31" xfId="1" applyFont="1" applyFill="1" applyBorder="1" applyAlignment="1">
      <alignment horizontal="center" vertical="center" wrapText="1"/>
    </xf>
    <xf numFmtId="0" fontId="34" fillId="0" borderId="31" xfId="1" applyFont="1" applyFill="1" applyBorder="1" applyAlignment="1">
      <alignment horizontal="center" vertical="center" wrapText="1"/>
    </xf>
    <xf numFmtId="1" fontId="34" fillId="0" borderId="31" xfId="1" applyNumberFormat="1" applyFont="1" applyFill="1" applyBorder="1" applyAlignment="1">
      <alignment horizontal="center" vertical="center" wrapText="1"/>
    </xf>
    <xf numFmtId="11" fontId="4" fillId="0" borderId="31" xfId="1" applyNumberFormat="1" applyFont="1" applyFill="1" applyBorder="1" applyAlignment="1">
      <alignment horizontal="center" vertical="center" wrapText="1"/>
    </xf>
    <xf numFmtId="11" fontId="8" fillId="0" borderId="31" xfId="1" applyNumberFormat="1" applyFont="1" applyFill="1" applyBorder="1" applyAlignment="1">
      <alignment horizontal="center" vertical="center" wrapText="1"/>
    </xf>
    <xf numFmtId="0" fontId="35" fillId="0" borderId="31" xfId="1" applyFont="1" applyFill="1" applyBorder="1" applyAlignment="1">
      <alignment horizontal="center" vertical="center" wrapText="1"/>
    </xf>
    <xf numFmtId="1" fontId="9" fillId="0" borderId="31" xfId="1" applyNumberFormat="1" applyFont="1" applyFill="1" applyBorder="1" applyAlignment="1">
      <alignment horizontal="center" vertical="center"/>
    </xf>
    <xf numFmtId="0" fontId="1" fillId="0" borderId="32" xfId="1" applyFont="1" applyFill="1" applyBorder="1" applyAlignment="1">
      <alignment horizontal="center" vertical="center" wrapText="1"/>
    </xf>
    <xf numFmtId="1" fontId="9" fillId="0" borderId="32" xfId="1" applyNumberFormat="1" applyFont="1" applyFill="1" applyBorder="1" applyAlignment="1">
      <alignment horizontal="center" vertical="center"/>
    </xf>
    <xf numFmtId="0" fontId="9" fillId="0" borderId="40" xfId="1" applyFont="1" applyFill="1" applyBorder="1" applyAlignment="1">
      <alignment horizontal="center" vertical="center"/>
    </xf>
    <xf numFmtId="0" fontId="3" fillId="0" borderId="16" xfId="1" applyFont="1" applyFill="1" applyBorder="1" applyAlignment="1">
      <alignment horizontal="center" vertical="center"/>
    </xf>
    <xf numFmtId="0" fontId="2" fillId="0" borderId="16" xfId="1" applyFont="1" applyFill="1" applyBorder="1" applyAlignment="1">
      <alignment horizontal="center" vertical="center"/>
    </xf>
    <xf numFmtId="0" fontId="1" fillId="0" borderId="36" xfId="1" applyFont="1" applyFill="1" applyBorder="1" applyAlignment="1">
      <alignment horizontal="center" vertical="center"/>
    </xf>
    <xf numFmtId="0" fontId="2" fillId="0" borderId="12" xfId="1" applyFont="1" applyFill="1" applyBorder="1" applyAlignment="1">
      <alignment horizontal="center" vertical="center"/>
    </xf>
    <xf numFmtId="49" fontId="22" fillId="0" borderId="12" xfId="1" applyNumberFormat="1" applyFont="1" applyFill="1" applyBorder="1" applyAlignment="1">
      <alignment horizontal="center" vertical="center"/>
    </xf>
    <xf numFmtId="0" fontId="34" fillId="0" borderId="36" xfId="1" applyFont="1" applyFill="1" applyBorder="1" applyAlignment="1">
      <alignment horizontal="center" vertical="center" wrapText="1"/>
    </xf>
    <xf numFmtId="0" fontId="4" fillId="0" borderId="37" xfId="1" applyFont="1" applyFill="1" applyBorder="1" applyAlignment="1">
      <alignment horizontal="center" vertical="center" wrapText="1"/>
    </xf>
    <xf numFmtId="0" fontId="4" fillId="0" borderId="33" xfId="1" applyFont="1" applyFill="1" applyBorder="1" applyAlignment="1">
      <alignment horizontal="center" vertical="center" wrapText="1"/>
    </xf>
    <xf numFmtId="0" fontId="8" fillId="0" borderId="37" xfId="1" applyFont="1" applyFill="1" applyBorder="1" applyAlignment="1">
      <alignment horizontal="center" vertical="center" wrapText="1"/>
    </xf>
    <xf numFmtId="0" fontId="1" fillId="0" borderId="37" xfId="1" applyFont="1" applyFill="1" applyBorder="1" applyAlignment="1" applyProtection="1">
      <alignment horizontal="center" vertical="center"/>
      <protection locked="0"/>
    </xf>
    <xf numFmtId="0" fontId="1" fillId="0" borderId="33" xfId="1" applyFont="1" applyFill="1" applyBorder="1" applyAlignment="1" applyProtection="1">
      <alignment horizontal="center" vertical="center"/>
      <protection locked="0"/>
    </xf>
    <xf numFmtId="0" fontId="1" fillId="0" borderId="33" xfId="1" applyFont="1" applyFill="1" applyBorder="1" applyAlignment="1">
      <alignment horizontal="center" vertical="center" wrapText="1"/>
    </xf>
    <xf numFmtId="0" fontId="1" fillId="0" borderId="41" xfId="1" applyFont="1" applyFill="1" applyBorder="1" applyAlignment="1">
      <alignment horizontal="center" vertical="center" wrapText="1"/>
    </xf>
    <xf numFmtId="0" fontId="1" fillId="0" borderId="34" xfId="1" applyFont="1" applyFill="1" applyBorder="1" applyAlignment="1">
      <alignment horizontal="center" vertical="center" wrapText="1"/>
    </xf>
    <xf numFmtId="0" fontId="1" fillId="0" borderId="35" xfId="1" applyFont="1" applyFill="1" applyBorder="1" applyAlignment="1">
      <alignment horizontal="center" vertical="center"/>
    </xf>
    <xf numFmtId="0" fontId="1" fillId="0" borderId="41" xfId="1" applyFont="1" applyFill="1" applyBorder="1" applyAlignment="1">
      <alignment horizontal="center" vertical="center"/>
    </xf>
    <xf numFmtId="1" fontId="9" fillId="0" borderId="37" xfId="1" applyNumberFormat="1" applyFont="1" applyFill="1" applyBorder="1" applyAlignment="1">
      <alignment horizontal="center" vertical="center"/>
    </xf>
    <xf numFmtId="1" fontId="9" fillId="0" borderId="38" xfId="1" applyNumberFormat="1" applyFont="1" applyFill="1" applyBorder="1" applyAlignment="1">
      <alignment horizontal="center" vertical="center"/>
    </xf>
    <xf numFmtId="0" fontId="35" fillId="0" borderId="37" xfId="1" applyFont="1" applyFill="1" applyBorder="1" applyAlignment="1">
      <alignment horizontal="center" vertical="center" wrapText="1"/>
    </xf>
    <xf numFmtId="9" fontId="20" fillId="0" borderId="31" xfId="1" applyNumberFormat="1" applyFont="1" applyFill="1" applyBorder="1" applyAlignment="1">
      <alignment horizontal="center" vertical="center"/>
    </xf>
    <xf numFmtId="9" fontId="20" fillId="0" borderId="32" xfId="1" applyNumberFormat="1" applyFont="1" applyFill="1" applyBorder="1" applyAlignment="1">
      <alignment horizontal="center" vertical="center"/>
    </xf>
    <xf numFmtId="0" fontId="8" fillId="2" borderId="36" xfId="1" applyFont="1" applyFill="1" applyBorder="1" applyAlignment="1">
      <alignment horizontal="center" vertical="center" wrapText="1"/>
    </xf>
    <xf numFmtId="0" fontId="8" fillId="2" borderId="31" xfId="1" applyFont="1" applyFill="1" applyBorder="1" applyAlignment="1">
      <alignment horizontal="center" vertical="center" wrapText="1"/>
    </xf>
    <xf numFmtId="0" fontId="8" fillId="2" borderId="23" xfId="1" applyFont="1" applyFill="1" applyBorder="1" applyAlignment="1">
      <alignment horizontal="center" vertical="center" wrapText="1"/>
    </xf>
    <xf numFmtId="49" fontId="9" fillId="2" borderId="36" xfId="1" applyNumberFormat="1" applyFont="1" applyFill="1" applyBorder="1" applyAlignment="1">
      <alignment horizontal="center" vertical="center"/>
    </xf>
    <xf numFmtId="49" fontId="9" fillId="2" borderId="23" xfId="1" applyNumberFormat="1" applyFont="1" applyFill="1" applyBorder="1" applyAlignment="1">
      <alignment horizontal="center" vertical="center"/>
    </xf>
    <xf numFmtId="0" fontId="9" fillId="2" borderId="36" xfId="1" applyFont="1" applyFill="1" applyBorder="1" applyAlignment="1">
      <alignment horizontal="center" vertical="center"/>
    </xf>
    <xf numFmtId="49" fontId="9" fillId="2" borderId="39" xfId="1" applyNumberFormat="1" applyFont="1" applyFill="1" applyBorder="1" applyAlignment="1">
      <alignment horizontal="center" vertical="center"/>
    </xf>
    <xf numFmtId="49" fontId="9" fillId="2" borderId="32" xfId="1" applyNumberFormat="1" applyFont="1" applyFill="1" applyBorder="1" applyAlignment="1">
      <alignment horizontal="center" vertical="center"/>
    </xf>
    <xf numFmtId="49" fontId="9" fillId="2" borderId="42" xfId="1" applyNumberFormat="1" applyFont="1" applyFill="1" applyBorder="1" applyAlignment="1">
      <alignment horizontal="center" vertical="center"/>
    </xf>
    <xf numFmtId="0" fontId="34" fillId="2" borderId="33" xfId="1" applyFont="1" applyFill="1" applyBorder="1" applyAlignment="1">
      <alignment horizontal="center" vertical="center" wrapText="1"/>
    </xf>
    <xf numFmtId="49" fontId="20" fillId="2" borderId="33" xfId="1" applyNumberFormat="1" applyFont="1" applyFill="1" applyBorder="1" applyAlignment="1">
      <alignment horizontal="center" vertical="center"/>
    </xf>
    <xf numFmtId="49" fontId="20" fillId="2" borderId="34" xfId="1" applyNumberFormat="1" applyFont="1" applyFill="1" applyBorder="1" applyAlignment="1">
      <alignment horizontal="center" vertical="center"/>
    </xf>
    <xf numFmtId="0" fontId="13" fillId="0" borderId="37" xfId="1" applyFont="1" applyFill="1" applyBorder="1" applyAlignment="1">
      <alignment horizontal="center" vertical="center" wrapText="1"/>
    </xf>
    <xf numFmtId="0" fontId="13" fillId="0" borderId="33" xfId="1" applyFont="1" applyFill="1" applyBorder="1" applyAlignment="1">
      <alignment horizontal="center" vertical="center" wrapText="1"/>
    </xf>
    <xf numFmtId="0" fontId="21" fillId="0" borderId="43" xfId="1" applyFont="1" applyFill="1" applyBorder="1" applyAlignment="1">
      <alignment horizontal="center" vertical="center"/>
    </xf>
    <xf numFmtId="0" fontId="21" fillId="0" borderId="44" xfId="1" applyFont="1" applyFill="1" applyBorder="1" applyAlignment="1">
      <alignment horizontal="center" vertical="center"/>
    </xf>
    <xf numFmtId="0" fontId="21" fillId="0" borderId="45" xfId="1" applyFont="1" applyFill="1" applyBorder="1" applyAlignment="1">
      <alignment horizontal="center" vertical="center"/>
    </xf>
    <xf numFmtId="0" fontId="21" fillId="0" borderId="36" xfId="1" applyFont="1" applyFill="1" applyBorder="1" applyAlignment="1">
      <alignment horizontal="center" vertical="center"/>
    </xf>
    <xf numFmtId="0" fontId="21" fillId="0" borderId="31" xfId="1" applyFont="1" applyFill="1" applyBorder="1" applyAlignment="1">
      <alignment horizontal="center" vertical="center"/>
    </xf>
    <xf numFmtId="0" fontId="21" fillId="0" borderId="46" xfId="1" applyFont="1" applyFill="1" applyBorder="1" applyAlignment="1">
      <alignment horizontal="center" vertical="center"/>
    </xf>
    <xf numFmtId="0" fontId="7" fillId="2" borderId="43" xfId="1" applyFont="1" applyFill="1" applyBorder="1" applyAlignment="1">
      <alignment horizontal="center" vertical="center"/>
    </xf>
    <xf numFmtId="0" fontId="7" fillId="2" borderId="44" xfId="1" applyFont="1" applyFill="1" applyBorder="1" applyAlignment="1">
      <alignment horizontal="center" vertical="center"/>
    </xf>
    <xf numFmtId="0" fontId="7" fillId="2" borderId="47" xfId="1" applyFont="1" applyFill="1" applyBorder="1" applyAlignment="1">
      <alignment horizontal="center" vertical="center"/>
    </xf>
    <xf numFmtId="0" fontId="34" fillId="2" borderId="33" xfId="1" applyFont="1" applyFill="1" applyBorder="1" applyAlignment="1">
      <alignment horizontal="center" vertical="center"/>
    </xf>
    <xf numFmtId="1" fontId="1" fillId="0" borderId="31" xfId="1" applyNumberFormat="1" applyFont="1" applyFill="1" applyBorder="1" applyAlignment="1">
      <alignment horizontal="center" vertical="center"/>
    </xf>
    <xf numFmtId="2" fontId="1" fillId="0" borderId="31" xfId="1" applyNumberFormat="1" applyFont="1" applyFill="1" applyBorder="1" applyAlignment="1">
      <alignment horizontal="center" vertical="center"/>
    </xf>
    <xf numFmtId="9" fontId="1" fillId="0" borderId="31" xfId="1" applyNumberFormat="1" applyFont="1" applyFill="1" applyBorder="1" applyAlignment="1">
      <alignment horizontal="center" vertical="center"/>
    </xf>
    <xf numFmtId="49" fontId="1" fillId="2" borderId="33" xfId="1" applyNumberFormat="1" applyFont="1" applyFill="1" applyBorder="1" applyAlignment="1">
      <alignment horizontal="center" vertical="center"/>
    </xf>
    <xf numFmtId="0" fontId="1" fillId="2" borderId="36" xfId="1" applyFont="1" applyFill="1" applyBorder="1" applyAlignment="1">
      <alignment horizontal="center" vertical="center"/>
    </xf>
    <xf numFmtId="0" fontId="1" fillId="2" borderId="31" xfId="1" applyFont="1" applyFill="1" applyBorder="1" applyAlignment="1">
      <alignment horizontal="center" vertical="center"/>
    </xf>
    <xf numFmtId="0" fontId="1" fillId="2" borderId="23" xfId="1" applyFont="1" applyFill="1" applyBorder="1" applyAlignment="1">
      <alignment horizontal="center" vertical="center"/>
    </xf>
    <xf numFmtId="0" fontId="1" fillId="0" borderId="31" xfId="1" applyNumberFormat="1" applyFont="1" applyFill="1" applyBorder="1" applyAlignment="1">
      <alignment horizontal="center" vertical="center"/>
    </xf>
    <xf numFmtId="0" fontId="1" fillId="0" borderId="33" xfId="1" applyNumberFormat="1" applyFont="1" applyFill="1" applyBorder="1" applyAlignment="1">
      <alignment horizontal="center" vertical="center"/>
    </xf>
    <xf numFmtId="0" fontId="36" fillId="0" borderId="31" xfId="1" applyFont="1" applyFill="1" applyBorder="1" applyAlignment="1">
      <alignment horizontal="center" vertical="center"/>
    </xf>
    <xf numFmtId="0" fontId="21" fillId="2" borderId="44" xfId="1" applyFont="1" applyFill="1" applyBorder="1" applyAlignment="1">
      <alignment horizontal="center" vertical="center"/>
    </xf>
    <xf numFmtId="0" fontId="21" fillId="2" borderId="47" xfId="1" applyFont="1" applyFill="1" applyBorder="1" applyAlignment="1">
      <alignment horizontal="center" vertical="center"/>
    </xf>
    <xf numFmtId="0" fontId="21" fillId="2" borderId="31" xfId="1" applyFont="1" applyFill="1" applyBorder="1" applyAlignment="1">
      <alignment horizontal="center" vertical="center"/>
    </xf>
    <xf numFmtId="0" fontId="21" fillId="2" borderId="23" xfId="1" applyFont="1" applyFill="1" applyBorder="1" applyAlignment="1">
      <alignment horizontal="center" vertical="center"/>
    </xf>
    <xf numFmtId="0" fontId="34" fillId="2" borderId="31" xfId="1" applyFont="1" applyFill="1" applyBorder="1" applyAlignment="1">
      <alignment horizontal="center" vertical="center" wrapText="1"/>
    </xf>
    <xf numFmtId="1" fontId="34" fillId="2" borderId="31" xfId="1" applyNumberFormat="1" applyFont="1" applyFill="1" applyBorder="1" applyAlignment="1">
      <alignment horizontal="center" vertical="center" wrapText="1"/>
    </xf>
    <xf numFmtId="0" fontId="34" fillId="2" borderId="23" xfId="1" applyFont="1" applyFill="1" applyBorder="1" applyAlignment="1">
      <alignment horizontal="center" vertical="center" wrapText="1"/>
    </xf>
    <xf numFmtId="2" fontId="20" fillId="2" borderId="31" xfId="1" applyNumberFormat="1" applyFont="1" applyFill="1" applyBorder="1" applyAlignment="1">
      <alignment horizontal="center" vertical="center"/>
    </xf>
    <xf numFmtId="1" fontId="20" fillId="2" borderId="31" xfId="1" applyNumberFormat="1" applyFont="1" applyFill="1" applyBorder="1" applyAlignment="1">
      <alignment horizontal="center" vertical="center"/>
    </xf>
    <xf numFmtId="9" fontId="37" fillId="2" borderId="23" xfId="1" applyNumberFormat="1" applyFont="1" applyFill="1" applyBorder="1" applyAlignment="1">
      <alignment horizontal="center" vertical="center"/>
    </xf>
    <xf numFmtId="2" fontId="1" fillId="2" borderId="31" xfId="1" applyNumberFormat="1" applyFont="1" applyFill="1" applyBorder="1" applyAlignment="1">
      <alignment horizontal="center" vertical="center"/>
    </xf>
    <xf numFmtId="1" fontId="1" fillId="2" borderId="31" xfId="1" applyNumberFormat="1" applyFont="1" applyFill="1" applyBorder="1" applyAlignment="1">
      <alignment horizontal="center" vertical="center"/>
    </xf>
    <xf numFmtId="9" fontId="5" fillId="2" borderId="23" xfId="1" applyNumberFormat="1" applyFont="1" applyFill="1" applyBorder="1" applyAlignment="1">
      <alignment horizontal="center" vertical="center"/>
    </xf>
    <xf numFmtId="2" fontId="20" fillId="2" borderId="32" xfId="1" applyNumberFormat="1" applyFont="1" applyFill="1" applyBorder="1" applyAlignment="1">
      <alignment horizontal="center" vertical="center"/>
    </xf>
    <xf numFmtId="1" fontId="20" fillId="2" borderId="32" xfId="1" applyNumberFormat="1" applyFont="1" applyFill="1" applyBorder="1" applyAlignment="1">
      <alignment horizontal="center" vertical="center"/>
    </xf>
    <xf numFmtId="9" fontId="37" fillId="2" borderId="42" xfId="1" applyNumberFormat="1" applyFont="1" applyFill="1" applyBorder="1" applyAlignment="1">
      <alignment horizontal="center" vertical="center"/>
    </xf>
    <xf numFmtId="1" fontId="38" fillId="0" borderId="48" xfId="1" applyNumberFormat="1" applyFont="1" applyFill="1" applyBorder="1" applyAlignment="1">
      <alignment horizontal="center" vertical="center"/>
    </xf>
    <xf numFmtId="1" fontId="38" fillId="0" borderId="35" xfId="1" applyNumberFormat="1" applyFont="1" applyFill="1" applyBorder="1" applyAlignment="1">
      <alignment horizontal="center" vertical="center"/>
    </xf>
    <xf numFmtId="0" fontId="38" fillId="0" borderId="35" xfId="1" applyNumberFormat="1" applyFont="1" applyFill="1" applyBorder="1" applyAlignment="1">
      <alignment horizontal="center" vertical="center"/>
    </xf>
    <xf numFmtId="0" fontId="38" fillId="0" borderId="35" xfId="1" applyFont="1" applyFill="1" applyBorder="1" applyAlignment="1">
      <alignment horizontal="center" vertical="center"/>
    </xf>
    <xf numFmtId="1" fontId="38" fillId="0" borderId="49" xfId="1" applyNumberFormat="1" applyFont="1" applyFill="1" applyBorder="1" applyAlignment="1">
      <alignment horizontal="center" vertical="center"/>
    </xf>
    <xf numFmtId="1" fontId="38" fillId="0" borderId="40" xfId="1" applyNumberFormat="1" applyFont="1" applyFill="1" applyBorder="1" applyAlignment="1">
      <alignment horizontal="center" vertical="center"/>
    </xf>
    <xf numFmtId="0" fontId="38" fillId="0" borderId="40" xfId="1" applyNumberFormat="1" applyFont="1" applyFill="1" applyBorder="1" applyAlignment="1">
      <alignment horizontal="center" vertical="center"/>
    </xf>
    <xf numFmtId="0" fontId="38" fillId="0" borderId="40" xfId="1" applyFont="1" applyFill="1" applyBorder="1" applyAlignment="1">
      <alignment horizontal="center" vertical="center"/>
    </xf>
    <xf numFmtId="0" fontId="9" fillId="0" borderId="48" xfId="1" applyFont="1" applyFill="1" applyBorder="1" applyAlignment="1">
      <alignment horizontal="center" vertical="center"/>
    </xf>
    <xf numFmtId="1" fontId="9" fillId="0" borderId="48" xfId="1" applyNumberFormat="1" applyFont="1" applyFill="1" applyBorder="1" applyAlignment="1">
      <alignment horizontal="center" vertical="center"/>
    </xf>
    <xf numFmtId="1" fontId="9" fillId="0" borderId="35" xfId="1" applyNumberFormat="1" applyFont="1" applyFill="1" applyBorder="1" applyAlignment="1">
      <alignment horizontal="center" vertical="center"/>
    </xf>
    <xf numFmtId="0" fontId="38" fillId="0" borderId="48" xfId="1" applyFont="1" applyFill="1" applyBorder="1" applyAlignment="1">
      <alignment horizontal="center" vertical="center"/>
    </xf>
    <xf numFmtId="0" fontId="38" fillId="0" borderId="35" xfId="1" applyFont="1" applyFill="1" applyBorder="1" applyAlignment="1">
      <alignment horizontal="center" vertical="center" wrapText="1"/>
    </xf>
    <xf numFmtId="0" fontId="38" fillId="0" borderId="41" xfId="1" applyFont="1" applyFill="1" applyBorder="1" applyAlignment="1">
      <alignment horizontal="center" vertical="center" wrapText="1"/>
    </xf>
    <xf numFmtId="0" fontId="9" fillId="0" borderId="35" xfId="1" applyNumberFormat="1" applyFont="1" applyFill="1" applyBorder="1" applyAlignment="1">
      <alignment horizontal="center" vertical="center"/>
    </xf>
    <xf numFmtId="0" fontId="18" fillId="0" borderId="37" xfId="1" applyFont="1" applyFill="1" applyBorder="1" applyAlignment="1">
      <alignment horizontal="center" vertical="center"/>
    </xf>
    <xf numFmtId="0" fontId="18" fillId="0" borderId="31" xfId="1" applyFont="1" applyFill="1" applyBorder="1" applyAlignment="1">
      <alignment horizontal="center" vertical="center"/>
    </xf>
    <xf numFmtId="0" fontId="18" fillId="0" borderId="33" xfId="1" applyFont="1" applyFill="1" applyBorder="1" applyAlignment="1">
      <alignment horizontal="center" vertical="center"/>
    </xf>
    <xf numFmtId="0" fontId="39" fillId="0" borderId="36" xfId="1" applyFont="1" applyFill="1" applyBorder="1" applyAlignment="1">
      <alignment horizontal="center" vertical="center"/>
    </xf>
    <xf numFmtId="1" fontId="39" fillId="0" borderId="31" xfId="1" applyNumberFormat="1" applyFont="1" applyFill="1" applyBorder="1" applyAlignment="1">
      <alignment horizontal="center" vertical="center"/>
    </xf>
    <xf numFmtId="2" fontId="39" fillId="0" borderId="31" xfId="1" applyNumberFormat="1" applyFont="1" applyFill="1" applyBorder="1" applyAlignment="1">
      <alignment horizontal="center" vertical="center"/>
    </xf>
    <xf numFmtId="2" fontId="39" fillId="2" borderId="31" xfId="1" applyNumberFormat="1" applyFont="1" applyFill="1" applyBorder="1" applyAlignment="1">
      <alignment horizontal="center" vertical="center"/>
    </xf>
    <xf numFmtId="1" fontId="39" fillId="2" borderId="31" xfId="1" applyNumberFormat="1" applyFont="1" applyFill="1" applyBorder="1" applyAlignment="1">
      <alignment horizontal="center" vertical="center"/>
    </xf>
    <xf numFmtId="9" fontId="40" fillId="2" borderId="23" xfId="1" applyNumberFormat="1" applyFont="1" applyFill="1" applyBorder="1" applyAlignment="1">
      <alignment horizontal="center" vertical="center"/>
    </xf>
    <xf numFmtId="9" fontId="39" fillId="0" borderId="31" xfId="1" applyNumberFormat="1" applyFont="1" applyFill="1" applyBorder="1" applyAlignment="1">
      <alignment horizontal="center" vertical="center"/>
    </xf>
    <xf numFmtId="0" fontId="19" fillId="0" borderId="37" xfId="1" applyFont="1" applyFill="1" applyBorder="1" applyAlignment="1">
      <alignment horizontal="center" vertical="center"/>
    </xf>
    <xf numFmtId="0" fontId="19" fillId="0" borderId="33" xfId="1" applyFont="1" applyFill="1" applyBorder="1" applyAlignment="1">
      <alignment horizontal="center" vertical="center"/>
    </xf>
    <xf numFmtId="0" fontId="19" fillId="0" borderId="48" xfId="1" applyFont="1" applyFill="1" applyBorder="1" applyAlignment="1">
      <alignment horizontal="center" vertical="center"/>
    </xf>
    <xf numFmtId="0" fontId="41" fillId="0" borderId="35" xfId="1" applyFont="1" applyFill="1" applyBorder="1" applyAlignment="1">
      <alignment horizontal="center" vertical="center"/>
    </xf>
    <xf numFmtId="0" fontId="18" fillId="0" borderId="35" xfId="1" applyFont="1" applyFill="1" applyBorder="1" applyAlignment="1">
      <alignment horizontal="center" vertical="center" wrapText="1"/>
    </xf>
    <xf numFmtId="0" fontId="18" fillId="0" borderId="41" xfId="1" applyFont="1" applyFill="1" applyBorder="1" applyAlignment="1">
      <alignment horizontal="center" vertical="center" wrapText="1"/>
    </xf>
    <xf numFmtId="1" fontId="41" fillId="0" borderId="48" xfId="1" applyNumberFormat="1" applyFont="1" applyFill="1" applyBorder="1" applyAlignment="1">
      <alignment horizontal="center" vertical="center"/>
    </xf>
    <xf numFmtId="1" fontId="41" fillId="0" borderId="35" xfId="1" applyNumberFormat="1" applyFont="1" applyFill="1" applyBorder="1" applyAlignment="1">
      <alignment horizontal="center" vertical="center"/>
    </xf>
    <xf numFmtId="49" fontId="39" fillId="2" borderId="33" xfId="1" applyNumberFormat="1" applyFont="1" applyFill="1" applyBorder="1" applyAlignment="1">
      <alignment horizontal="center" vertical="center"/>
    </xf>
    <xf numFmtId="49" fontId="19" fillId="2" borderId="36" xfId="1" applyNumberFormat="1" applyFont="1" applyFill="1" applyBorder="1" applyAlignment="1">
      <alignment horizontal="center" vertical="center"/>
    </xf>
    <xf numFmtId="49" fontId="19" fillId="2" borderId="31" xfId="1" applyNumberFormat="1" applyFont="1" applyFill="1" applyBorder="1" applyAlignment="1">
      <alignment horizontal="center" vertical="center"/>
    </xf>
    <xf numFmtId="49" fontId="19" fillId="2" borderId="23" xfId="1" applyNumberFormat="1" applyFont="1" applyFill="1" applyBorder="1" applyAlignment="1">
      <alignment horizontal="center" vertical="center"/>
    </xf>
    <xf numFmtId="1" fontId="19" fillId="0" borderId="37" xfId="1" applyNumberFormat="1" applyFont="1" applyFill="1" applyBorder="1" applyAlignment="1">
      <alignment horizontal="center" vertical="center"/>
    </xf>
    <xf numFmtId="1" fontId="19" fillId="0" borderId="31" xfId="1" applyNumberFormat="1" applyFont="1" applyFill="1" applyBorder="1" applyAlignment="1">
      <alignment horizontal="center" vertical="center"/>
    </xf>
    <xf numFmtId="0" fontId="19" fillId="0" borderId="31" xfId="1" applyFont="1" applyFill="1" applyBorder="1" applyAlignment="1">
      <alignment horizontal="center" vertical="center"/>
    </xf>
    <xf numFmtId="0" fontId="19" fillId="0" borderId="31" xfId="1" applyNumberFormat="1" applyFont="1" applyFill="1" applyBorder="1" applyAlignment="1">
      <alignment horizontal="center" vertical="center"/>
    </xf>
    <xf numFmtId="49" fontId="19" fillId="0" borderId="31" xfId="1" applyNumberFormat="1" applyFont="1" applyFill="1" applyBorder="1" applyAlignment="1">
      <alignment horizontal="center" vertical="center"/>
    </xf>
    <xf numFmtId="49" fontId="19" fillId="0" borderId="33" xfId="1" applyNumberFormat="1" applyFont="1" applyFill="1" applyBorder="1" applyAlignment="1">
      <alignment horizontal="center" vertical="center"/>
    </xf>
    <xf numFmtId="0" fontId="21" fillId="0" borderId="12" xfId="1" applyFont="1" applyFill="1" applyBorder="1" applyAlignment="1">
      <alignment horizontal="center" vertical="center"/>
    </xf>
    <xf numFmtId="0" fontId="20" fillId="0" borderId="37" xfId="1" applyFont="1" applyFill="1" applyBorder="1" applyAlignment="1">
      <alignment horizontal="center" vertical="center"/>
    </xf>
    <xf numFmtId="0" fontId="20" fillId="0" borderId="31" xfId="1" applyFont="1" applyFill="1" applyBorder="1" applyAlignment="1">
      <alignment horizontal="center" vertical="center"/>
    </xf>
    <xf numFmtId="0" fontId="23" fillId="0" borderId="37" xfId="1" applyFont="1" applyFill="1" applyBorder="1" applyAlignment="1">
      <alignment horizontal="center" vertical="center"/>
    </xf>
    <xf numFmtId="0" fontId="23" fillId="0" borderId="31" xfId="1" applyFont="1" applyFill="1" applyBorder="1" applyAlignment="1">
      <alignment horizontal="center" vertical="center"/>
    </xf>
    <xf numFmtId="0" fontId="23" fillId="0" borderId="33" xfId="1" applyFont="1" applyFill="1" applyBorder="1" applyAlignment="1">
      <alignment horizontal="center" vertical="center"/>
    </xf>
    <xf numFmtId="0" fontId="9" fillId="0" borderId="50" xfId="1" applyFont="1" applyFill="1" applyBorder="1" applyAlignment="1">
      <alignment horizontal="center" vertical="center"/>
    </xf>
    <xf numFmtId="0" fontId="3" fillId="0" borderId="17" xfId="1" applyFont="1" applyFill="1" applyBorder="1" applyAlignment="1">
      <alignment horizontal="center" vertical="center"/>
    </xf>
    <xf numFmtId="1" fontId="9" fillId="0" borderId="51" xfId="1" applyNumberFormat="1" applyFont="1" applyFill="1" applyBorder="1" applyAlignment="1">
      <alignment horizontal="center" vertical="center"/>
    </xf>
    <xf numFmtId="1" fontId="9" fillId="0" borderId="30" xfId="1" applyNumberFormat="1" applyFont="1" applyFill="1" applyBorder="1" applyAlignment="1">
      <alignment horizontal="center" vertical="center"/>
    </xf>
    <xf numFmtId="0" fontId="9" fillId="0" borderId="30" xfId="1" applyFont="1" applyFill="1" applyBorder="1" applyAlignment="1">
      <alignment horizontal="center" vertical="center"/>
    </xf>
    <xf numFmtId="0" fontId="9" fillId="0" borderId="30" xfId="1" applyNumberFormat="1" applyFont="1" applyFill="1" applyBorder="1" applyAlignment="1">
      <alignment horizontal="center" vertical="center"/>
    </xf>
    <xf numFmtId="0" fontId="9" fillId="0" borderId="51" xfId="1" applyFont="1" applyFill="1" applyBorder="1" applyAlignment="1">
      <alignment horizontal="center" vertical="center"/>
    </xf>
    <xf numFmtId="0" fontId="1" fillId="0" borderId="30" xfId="1" applyFont="1" applyFill="1" applyBorder="1" applyAlignment="1">
      <alignment horizontal="center" vertical="center"/>
    </xf>
    <xf numFmtId="0" fontId="1" fillId="0" borderId="30" xfId="1" applyFont="1" applyFill="1" applyBorder="1" applyAlignment="1">
      <alignment horizontal="center" vertical="center" wrapText="1"/>
    </xf>
    <xf numFmtId="0" fontId="1" fillId="0" borderId="52" xfId="1" applyFont="1" applyFill="1" applyBorder="1" applyAlignment="1">
      <alignment horizontal="center" vertical="center" wrapText="1"/>
    </xf>
    <xf numFmtId="0" fontId="38" fillId="0" borderId="40" xfId="1" applyFont="1" applyFill="1" applyBorder="1" applyAlignment="1">
      <alignment horizontal="center" vertical="center" wrapText="1"/>
    </xf>
    <xf numFmtId="0" fontId="38" fillId="0" borderId="53" xfId="1" applyFont="1" applyFill="1" applyBorder="1" applyAlignment="1">
      <alignment horizontal="center" vertical="center" wrapText="1"/>
    </xf>
    <xf numFmtId="1" fontId="23" fillId="0" borderId="31" xfId="1" applyNumberFormat="1" applyFont="1" applyFill="1" applyBorder="1" applyAlignment="1">
      <alignment horizontal="center" vertical="center"/>
    </xf>
    <xf numFmtId="0" fontId="23" fillId="0" borderId="31" xfId="1" applyNumberFormat="1" applyFont="1" applyFill="1" applyBorder="1" applyAlignment="1">
      <alignment horizontal="center" vertical="center"/>
    </xf>
    <xf numFmtId="0" fontId="22" fillId="0" borderId="12" xfId="1" applyFont="1" applyFill="1" applyBorder="1" applyAlignment="1">
      <alignment horizontal="center" vertical="center"/>
    </xf>
    <xf numFmtId="0" fontId="23" fillId="0" borderId="36" xfId="1" applyFont="1" applyFill="1" applyBorder="1" applyAlignment="1">
      <alignment horizontal="center" vertical="center"/>
    </xf>
    <xf numFmtId="2" fontId="23" fillId="0" borderId="31" xfId="1" applyNumberFormat="1" applyFont="1" applyFill="1" applyBorder="1" applyAlignment="1">
      <alignment horizontal="center" vertical="center"/>
    </xf>
    <xf numFmtId="2" fontId="23" fillId="2" borderId="31" xfId="1" applyNumberFormat="1" applyFont="1" applyFill="1" applyBorder="1" applyAlignment="1">
      <alignment horizontal="center" vertical="center"/>
    </xf>
    <xf numFmtId="1" fontId="23" fillId="2" borderId="31" xfId="1" applyNumberFormat="1" applyFont="1" applyFill="1" applyBorder="1" applyAlignment="1">
      <alignment horizontal="center" vertical="center"/>
    </xf>
    <xf numFmtId="9" fontId="23" fillId="0" borderId="31" xfId="1" applyNumberFormat="1" applyFont="1" applyFill="1" applyBorder="1" applyAlignment="1">
      <alignment horizontal="center" vertical="center"/>
    </xf>
    <xf numFmtId="9" fontId="42" fillId="2" borderId="23" xfId="1" applyNumberFormat="1" applyFont="1" applyFill="1" applyBorder="1" applyAlignment="1">
      <alignment horizontal="center" vertical="center"/>
    </xf>
    <xf numFmtId="0" fontId="23" fillId="0" borderId="31" xfId="1" applyFont="1" applyFill="1" applyBorder="1" applyAlignment="1">
      <alignment horizontal="center" vertical="center" wrapText="1"/>
    </xf>
    <xf numFmtId="0" fontId="23" fillId="0" borderId="33" xfId="1" applyFont="1" applyFill="1" applyBorder="1" applyAlignment="1">
      <alignment horizontal="center" vertical="center" wrapText="1"/>
    </xf>
    <xf numFmtId="1" fontId="23" fillId="0" borderId="37" xfId="1" applyNumberFormat="1" applyFont="1" applyFill="1" applyBorder="1" applyAlignment="1">
      <alignment horizontal="center" vertical="center"/>
    </xf>
    <xf numFmtId="49" fontId="23" fillId="2" borderId="33" xfId="1" applyNumberFormat="1" applyFont="1" applyFill="1" applyBorder="1" applyAlignment="1">
      <alignment horizontal="center" vertical="center"/>
    </xf>
    <xf numFmtId="49" fontId="23" fillId="2" borderId="36" xfId="1" applyNumberFormat="1" applyFont="1" applyFill="1" applyBorder="1" applyAlignment="1">
      <alignment horizontal="center" vertical="center"/>
    </xf>
    <xf numFmtId="49" fontId="23" fillId="2" borderId="31" xfId="1" applyNumberFormat="1" applyFont="1" applyFill="1" applyBorder="1" applyAlignment="1">
      <alignment horizontal="center" vertical="center"/>
    </xf>
    <xf numFmtId="49" fontId="23" fillId="2" borderId="23" xfId="1" applyNumberFormat="1" applyFont="1" applyFill="1" applyBorder="1" applyAlignment="1">
      <alignment horizontal="center" vertical="center"/>
    </xf>
    <xf numFmtId="49" fontId="23" fillId="0" borderId="31" xfId="1" applyNumberFormat="1" applyFont="1" applyFill="1" applyBorder="1" applyAlignment="1">
      <alignment horizontal="center" vertical="center"/>
    </xf>
    <xf numFmtId="49" fontId="23" fillId="0" borderId="33" xfId="1" applyNumberFormat="1" applyFon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32" fillId="4" borderId="16" xfId="0" applyFont="1" applyFill="1" applyBorder="1" applyAlignment="1" applyProtection="1">
      <alignment horizontal="center" wrapText="1"/>
    </xf>
    <xf numFmtId="164" fontId="0" fillId="0" borderId="0" xfId="0" applyNumberFormat="1"/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49" fontId="22" fillId="0" borderId="12" xfId="0" applyNumberFormat="1" applyFont="1" applyFill="1" applyBorder="1" applyAlignment="1">
      <alignment horizontal="center" vertical="center"/>
    </xf>
    <xf numFmtId="3" fontId="3" fillId="0" borderId="12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49" fontId="3" fillId="0" borderId="12" xfId="0" applyNumberFormat="1" applyFont="1" applyFill="1" applyBorder="1" applyAlignment="1" applyProtection="1">
      <alignment horizontal="center" vertical="center"/>
      <protection locked="0"/>
    </xf>
    <xf numFmtId="49" fontId="3" fillId="0" borderId="12" xfId="0" applyNumberFormat="1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" fillId="0" borderId="31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49" fontId="9" fillId="0" borderId="31" xfId="0" applyNumberFormat="1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33" xfId="0" applyFont="1" applyFill="1" applyBorder="1" applyAlignment="1" applyProtection="1">
      <alignment horizontal="center" vertical="center"/>
      <protection locked="0"/>
    </xf>
    <xf numFmtId="0" fontId="9" fillId="0" borderId="33" xfId="0" applyFont="1" applyFill="1" applyBorder="1" applyAlignment="1">
      <alignment horizontal="center" vertical="center" wrapText="1"/>
    </xf>
    <xf numFmtId="16" fontId="9" fillId="0" borderId="33" xfId="0" applyNumberFormat="1" applyFont="1" applyFill="1" applyBorder="1" applyAlignment="1">
      <alignment horizontal="center" vertical="center"/>
    </xf>
    <xf numFmtId="49" fontId="9" fillId="0" borderId="32" xfId="0" applyNumberFormat="1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0" fontId="1" fillId="0" borderId="35" xfId="0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/>
    </xf>
    <xf numFmtId="2" fontId="20" fillId="0" borderId="31" xfId="0" applyNumberFormat="1" applyFont="1" applyFill="1" applyBorder="1" applyAlignment="1">
      <alignment horizontal="center" vertical="center"/>
    </xf>
    <xf numFmtId="0" fontId="20" fillId="0" borderId="36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2" fontId="20" fillId="0" borderId="36" xfId="0" applyNumberFormat="1" applyFont="1" applyFill="1" applyBorder="1" applyAlignment="1">
      <alignment horizontal="center" vertical="center"/>
    </xf>
    <xf numFmtId="1" fontId="20" fillId="0" borderId="32" xfId="0" applyNumberFormat="1" applyFont="1" applyFill="1" applyBorder="1" applyAlignment="1">
      <alignment horizontal="center" vertical="center"/>
    </xf>
    <xf numFmtId="2" fontId="20" fillId="0" borderId="32" xfId="0" applyNumberFormat="1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 wrapText="1"/>
    </xf>
    <xf numFmtId="0" fontId="9" fillId="0" borderId="31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 applyProtection="1">
      <alignment horizontal="center" vertical="center"/>
      <protection locked="0"/>
    </xf>
    <xf numFmtId="0" fontId="9" fillId="0" borderId="11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2" fontId="9" fillId="0" borderId="31" xfId="0" applyNumberFormat="1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49" fontId="9" fillId="2" borderId="31" xfId="0" applyNumberFormat="1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20" fillId="0" borderId="33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 wrapText="1"/>
    </xf>
    <xf numFmtId="49" fontId="9" fillId="0" borderId="33" xfId="0" applyNumberFormat="1" applyFont="1" applyFill="1" applyBorder="1" applyAlignment="1">
      <alignment horizontal="center" vertical="center"/>
    </xf>
    <xf numFmtId="0" fontId="9" fillId="0" borderId="33" xfId="0" applyNumberFormat="1" applyFont="1" applyFill="1" applyBorder="1" applyAlignment="1">
      <alignment horizontal="center" vertical="center"/>
    </xf>
    <xf numFmtId="49" fontId="9" fillId="0" borderId="34" xfId="0" applyNumberFormat="1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37" xfId="0" applyFont="1" applyFill="1" applyBorder="1" applyAlignment="1" applyProtection="1">
      <alignment horizontal="center" vertical="center"/>
      <protection locked="0"/>
    </xf>
    <xf numFmtId="0" fontId="9" fillId="0" borderId="37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/>
    </xf>
    <xf numFmtId="2" fontId="20" fillId="0" borderId="36" xfId="0" applyNumberFormat="1" applyFont="1" applyFill="1" applyBorder="1" applyAlignment="1">
      <alignment horizontal="center" vertical="center" wrapText="1"/>
    </xf>
    <xf numFmtId="0" fontId="20" fillId="0" borderId="39" xfId="0" applyFon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1" fontId="1" fillId="0" borderId="37" xfId="0" applyNumberFormat="1" applyFon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center" vertical="center"/>
    </xf>
    <xf numFmtId="0" fontId="34" fillId="0" borderId="31" xfId="0" applyFont="1" applyFill="1" applyBorder="1" applyAlignment="1">
      <alignment horizontal="center" vertical="center" wrapText="1"/>
    </xf>
    <xf numFmtId="1" fontId="34" fillId="0" borderId="31" xfId="0" applyNumberFormat="1" applyFont="1" applyFill="1" applyBorder="1" applyAlignment="1">
      <alignment horizontal="center" vertical="center" wrapText="1"/>
    </xf>
    <xf numFmtId="1" fontId="9" fillId="0" borderId="31" xfId="0" applyNumberFormat="1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 wrapText="1"/>
    </xf>
    <xf numFmtId="1" fontId="9" fillId="0" borderId="32" xfId="0" applyNumberFormat="1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49" fontId="22" fillId="0" borderId="12" xfId="0" applyNumberFormat="1" applyFont="1" applyFill="1" applyBorder="1" applyAlignment="1">
      <alignment horizontal="center" vertical="center"/>
    </xf>
    <xf numFmtId="3" fontId="3" fillId="0" borderId="12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49" fontId="3" fillId="0" borderId="12" xfId="0" applyNumberFormat="1" applyFont="1" applyFill="1" applyBorder="1" applyAlignment="1" applyProtection="1">
      <alignment horizontal="center" vertical="center"/>
      <protection locked="0"/>
    </xf>
    <xf numFmtId="0" fontId="34" fillId="0" borderId="36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 applyProtection="1">
      <alignment horizontal="center" vertical="center"/>
      <protection locked="0"/>
    </xf>
    <xf numFmtId="0" fontId="1" fillId="0" borderId="33" xfId="0" applyFont="1" applyFill="1" applyBorder="1" applyAlignment="1" applyProtection="1">
      <alignment horizontal="center" vertical="center"/>
      <protection locked="0"/>
    </xf>
    <xf numFmtId="0" fontId="1" fillId="0" borderId="33" xfId="0" applyFont="1" applyFill="1" applyBorder="1" applyAlignment="1">
      <alignment horizontal="center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/>
    </xf>
    <xf numFmtId="0" fontId="1" fillId="0" borderId="41" xfId="0" applyFont="1" applyFill="1" applyBorder="1" applyAlignment="1">
      <alignment horizontal="center" vertical="center"/>
    </xf>
    <xf numFmtId="1" fontId="9" fillId="0" borderId="37" xfId="0" applyNumberFormat="1" applyFont="1" applyFill="1" applyBorder="1" applyAlignment="1">
      <alignment horizontal="center" vertical="center"/>
    </xf>
    <xf numFmtId="1" fontId="9" fillId="0" borderId="38" xfId="0" applyNumberFormat="1" applyFont="1" applyFill="1" applyBorder="1" applyAlignment="1">
      <alignment horizontal="center" vertical="center"/>
    </xf>
    <xf numFmtId="9" fontId="20" fillId="0" borderId="31" xfId="0" applyNumberFormat="1" applyFont="1" applyFill="1" applyBorder="1" applyAlignment="1">
      <alignment horizontal="center" vertical="center"/>
    </xf>
    <xf numFmtId="9" fontId="20" fillId="0" borderId="32" xfId="0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49" fontId="9" fillId="2" borderId="36" xfId="0" applyNumberFormat="1" applyFont="1" applyFill="1" applyBorder="1" applyAlignment="1">
      <alignment horizontal="center" vertical="center"/>
    </xf>
    <xf numFmtId="49" fontId="9" fillId="2" borderId="23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49" fontId="9" fillId="2" borderId="39" xfId="0" applyNumberFormat="1" applyFont="1" applyFill="1" applyBorder="1" applyAlignment="1">
      <alignment horizontal="center" vertical="center"/>
    </xf>
    <xf numFmtId="49" fontId="9" fillId="2" borderId="32" xfId="0" applyNumberFormat="1" applyFont="1" applyFill="1" applyBorder="1" applyAlignment="1">
      <alignment horizontal="center" vertical="center"/>
    </xf>
    <xf numFmtId="49" fontId="9" fillId="2" borderId="42" xfId="0" applyNumberFormat="1" applyFont="1" applyFill="1" applyBorder="1" applyAlignment="1">
      <alignment horizontal="center" vertical="center"/>
    </xf>
    <xf numFmtId="0" fontId="34" fillId="2" borderId="33" xfId="0" applyFont="1" applyFill="1" applyBorder="1" applyAlignment="1">
      <alignment horizontal="center" vertical="center" wrapText="1"/>
    </xf>
    <xf numFmtId="49" fontId="20" fillId="2" borderId="33" xfId="0" applyNumberFormat="1" applyFont="1" applyFill="1" applyBorder="1" applyAlignment="1">
      <alignment horizontal="center" vertical="center"/>
    </xf>
    <xf numFmtId="49" fontId="20" fillId="2" borderId="34" xfId="0" applyNumberFormat="1" applyFont="1" applyFill="1" applyBorder="1" applyAlignment="1">
      <alignment horizontal="center" vertical="center"/>
    </xf>
    <xf numFmtId="0" fontId="21" fillId="0" borderId="43" xfId="0" applyFont="1" applyFill="1" applyBorder="1" applyAlignment="1">
      <alignment horizontal="center" vertical="center"/>
    </xf>
    <xf numFmtId="0" fontId="21" fillId="0" borderId="44" xfId="0" applyFont="1" applyFill="1" applyBorder="1" applyAlignment="1">
      <alignment horizontal="center" vertical="center"/>
    </xf>
    <xf numFmtId="0" fontId="21" fillId="0" borderId="45" xfId="0" applyFont="1" applyFill="1" applyBorder="1" applyAlignment="1">
      <alignment horizontal="center" vertical="center"/>
    </xf>
    <xf numFmtId="0" fontId="21" fillId="0" borderId="36" xfId="0" applyFont="1" applyFill="1" applyBorder="1" applyAlignment="1">
      <alignment horizontal="center" vertical="center"/>
    </xf>
    <xf numFmtId="0" fontId="21" fillId="0" borderId="31" xfId="0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34" fillId="2" borderId="33" xfId="0" applyFont="1" applyFill="1" applyBorder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1" fontId="1" fillId="0" borderId="31" xfId="0" applyNumberFormat="1" applyFont="1" applyFill="1" applyBorder="1" applyAlignment="1">
      <alignment horizontal="center" vertical="center"/>
    </xf>
    <xf numFmtId="2" fontId="1" fillId="0" borderId="31" xfId="0" applyNumberFormat="1" applyFont="1" applyFill="1" applyBorder="1" applyAlignment="1">
      <alignment horizontal="center" vertical="center"/>
    </xf>
    <xf numFmtId="9" fontId="1" fillId="0" borderId="31" xfId="0" applyNumberFormat="1" applyFont="1" applyFill="1" applyBorder="1" applyAlignment="1">
      <alignment horizontal="center" vertical="center"/>
    </xf>
    <xf numFmtId="49" fontId="1" fillId="2" borderId="33" xfId="0" applyNumberFormat="1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0" borderId="31" xfId="0" applyNumberFormat="1" applyFont="1" applyFill="1" applyBorder="1" applyAlignment="1">
      <alignment horizontal="center" vertical="center"/>
    </xf>
    <xf numFmtId="0" fontId="1" fillId="0" borderId="33" xfId="0" applyNumberFormat="1" applyFont="1" applyFill="1" applyBorder="1" applyAlignment="1">
      <alignment horizontal="center" vertical="center"/>
    </xf>
    <xf numFmtId="0" fontId="36" fillId="0" borderId="31" xfId="0" applyFont="1" applyFill="1" applyBorder="1" applyAlignment="1">
      <alignment horizontal="center" vertical="center"/>
    </xf>
    <xf numFmtId="0" fontId="21" fillId="2" borderId="44" xfId="0" applyFont="1" applyFill="1" applyBorder="1" applyAlignment="1">
      <alignment horizontal="center" vertical="center"/>
    </xf>
    <xf numFmtId="0" fontId="21" fillId="2" borderId="47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 wrapText="1"/>
    </xf>
    <xf numFmtId="1" fontId="34" fillId="2" borderId="31" xfId="0" applyNumberFormat="1" applyFont="1" applyFill="1" applyBorder="1" applyAlignment="1">
      <alignment horizontal="center" vertical="center" wrapText="1"/>
    </xf>
    <xf numFmtId="0" fontId="34" fillId="2" borderId="23" xfId="0" applyFont="1" applyFill="1" applyBorder="1" applyAlignment="1">
      <alignment horizontal="center" vertical="center" wrapText="1"/>
    </xf>
    <xf numFmtId="2" fontId="20" fillId="2" borderId="31" xfId="0" applyNumberFormat="1" applyFont="1" applyFill="1" applyBorder="1" applyAlignment="1">
      <alignment horizontal="center" vertical="center"/>
    </xf>
    <xf numFmtId="1" fontId="20" fillId="2" borderId="31" xfId="0" applyNumberFormat="1" applyFont="1" applyFill="1" applyBorder="1" applyAlignment="1">
      <alignment horizontal="center" vertical="center"/>
    </xf>
    <xf numFmtId="9" fontId="37" fillId="2" borderId="23" xfId="0" applyNumberFormat="1" applyFont="1" applyFill="1" applyBorder="1" applyAlignment="1">
      <alignment horizontal="center" vertical="center"/>
    </xf>
    <xf numFmtId="2" fontId="1" fillId="2" borderId="31" xfId="0" applyNumberFormat="1" applyFont="1" applyFill="1" applyBorder="1" applyAlignment="1">
      <alignment horizontal="center" vertical="center"/>
    </xf>
    <xf numFmtId="1" fontId="1" fillId="2" borderId="31" xfId="0" applyNumberFormat="1" applyFont="1" applyFill="1" applyBorder="1" applyAlignment="1">
      <alignment horizontal="center" vertical="center"/>
    </xf>
    <xf numFmtId="9" fontId="5" fillId="2" borderId="23" xfId="0" applyNumberFormat="1" applyFont="1" applyFill="1" applyBorder="1" applyAlignment="1">
      <alignment horizontal="center" vertical="center"/>
    </xf>
    <xf numFmtId="2" fontId="20" fillId="2" borderId="32" xfId="0" applyNumberFormat="1" applyFont="1" applyFill="1" applyBorder="1" applyAlignment="1">
      <alignment horizontal="center" vertical="center"/>
    </xf>
    <xf numFmtId="1" fontId="20" fillId="2" borderId="32" xfId="0" applyNumberFormat="1" applyFont="1" applyFill="1" applyBorder="1" applyAlignment="1">
      <alignment horizontal="center" vertical="center"/>
    </xf>
    <xf numFmtId="9" fontId="37" fillId="2" borderId="42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1" fontId="20" fillId="2" borderId="0" xfId="0" applyNumberFormat="1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1" fontId="20" fillId="2" borderId="11" xfId="0" applyNumberFormat="1" applyFont="1" applyFill="1" applyBorder="1" applyAlignment="1">
      <alignment horizontal="center" vertical="center"/>
    </xf>
    <xf numFmtId="1" fontId="20" fillId="2" borderId="0" xfId="0" applyNumberFormat="1" applyFont="1" applyFill="1" applyAlignment="1">
      <alignment horizontal="center" vertical="center"/>
    </xf>
    <xf numFmtId="1" fontId="38" fillId="0" borderId="48" xfId="0" applyNumberFormat="1" applyFont="1" applyFill="1" applyBorder="1" applyAlignment="1">
      <alignment horizontal="center" vertical="center"/>
    </xf>
    <xf numFmtId="1" fontId="38" fillId="0" borderId="35" xfId="0" applyNumberFormat="1" applyFont="1" applyFill="1" applyBorder="1" applyAlignment="1">
      <alignment horizontal="center" vertical="center"/>
    </xf>
    <xf numFmtId="0" fontId="38" fillId="0" borderId="35" xfId="0" applyNumberFormat="1" applyFont="1" applyFill="1" applyBorder="1" applyAlignment="1">
      <alignment horizontal="center" vertical="center"/>
    </xf>
    <xf numFmtId="0" fontId="38" fillId="0" borderId="35" xfId="0" applyFont="1" applyFill="1" applyBorder="1" applyAlignment="1">
      <alignment horizontal="center" vertical="center"/>
    </xf>
    <xf numFmtId="1" fontId="38" fillId="0" borderId="49" xfId="0" applyNumberFormat="1" applyFont="1" applyFill="1" applyBorder="1" applyAlignment="1">
      <alignment horizontal="center" vertical="center"/>
    </xf>
    <xf numFmtId="1" fontId="38" fillId="0" borderId="40" xfId="0" applyNumberFormat="1" applyFont="1" applyFill="1" applyBorder="1" applyAlignment="1">
      <alignment horizontal="center" vertical="center"/>
    </xf>
    <xf numFmtId="0" fontId="38" fillId="0" borderId="40" xfId="0" applyNumberFormat="1" applyFont="1" applyFill="1" applyBorder="1" applyAlignment="1">
      <alignment horizontal="center" vertical="center"/>
    </xf>
    <xf numFmtId="0" fontId="38" fillId="0" borderId="40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1" fontId="9" fillId="0" borderId="48" xfId="0" applyNumberFormat="1" applyFont="1" applyFill="1" applyBorder="1" applyAlignment="1">
      <alignment horizontal="center" vertical="center"/>
    </xf>
    <xf numFmtId="1" fontId="9" fillId="0" borderId="35" xfId="0" applyNumberFormat="1" applyFont="1" applyFill="1" applyBorder="1" applyAlignment="1">
      <alignment horizontal="center" vertical="center"/>
    </xf>
    <xf numFmtId="0" fontId="38" fillId="0" borderId="48" xfId="0" applyFont="1" applyFill="1" applyBorder="1" applyAlignment="1">
      <alignment horizontal="center" vertical="center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9" fillId="0" borderId="35" xfId="0" applyNumberFormat="1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8" fillId="0" borderId="37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39" fillId="0" borderId="36" xfId="0" applyFont="1" applyFill="1" applyBorder="1" applyAlignment="1">
      <alignment horizontal="center" vertical="center"/>
    </xf>
    <xf numFmtId="1" fontId="39" fillId="0" borderId="31" xfId="0" applyNumberFormat="1" applyFont="1" applyFill="1" applyBorder="1" applyAlignment="1">
      <alignment horizontal="center" vertical="center"/>
    </xf>
    <xf numFmtId="2" fontId="39" fillId="0" borderId="31" xfId="0" applyNumberFormat="1" applyFont="1" applyFill="1" applyBorder="1" applyAlignment="1">
      <alignment horizontal="center" vertical="center"/>
    </xf>
    <xf numFmtId="2" fontId="39" fillId="2" borderId="31" xfId="0" applyNumberFormat="1" applyFont="1" applyFill="1" applyBorder="1" applyAlignment="1">
      <alignment horizontal="center" vertical="center"/>
    </xf>
    <xf numFmtId="1" fontId="39" fillId="2" borderId="31" xfId="0" applyNumberFormat="1" applyFont="1" applyFill="1" applyBorder="1" applyAlignment="1">
      <alignment horizontal="center" vertical="center"/>
    </xf>
    <xf numFmtId="9" fontId="40" fillId="2" borderId="23" xfId="0" applyNumberFormat="1" applyFont="1" applyFill="1" applyBorder="1" applyAlignment="1">
      <alignment horizontal="center" vertical="center"/>
    </xf>
    <xf numFmtId="9" fontId="39" fillId="0" borderId="31" xfId="0" applyNumberFormat="1" applyFont="1" applyFill="1" applyBorder="1" applyAlignment="1">
      <alignment horizontal="center" vertical="center"/>
    </xf>
    <xf numFmtId="0" fontId="19" fillId="0" borderId="37" xfId="0" applyFont="1" applyFill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/>
    </xf>
    <xf numFmtId="0" fontId="19" fillId="0" borderId="48" xfId="0" applyFont="1" applyFill="1" applyBorder="1" applyAlignment="1">
      <alignment horizontal="center" vertical="center"/>
    </xf>
    <xf numFmtId="0" fontId="41" fillId="0" borderId="35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1" fontId="41" fillId="0" borderId="48" xfId="0" applyNumberFormat="1" applyFont="1" applyFill="1" applyBorder="1" applyAlignment="1">
      <alignment horizontal="center" vertical="center"/>
    </xf>
    <xf numFmtId="1" fontId="41" fillId="0" borderId="35" xfId="0" applyNumberFormat="1" applyFont="1" applyFill="1" applyBorder="1" applyAlignment="1">
      <alignment horizontal="center" vertical="center"/>
    </xf>
    <xf numFmtId="49" fontId="39" fillId="2" borderId="33" xfId="0" applyNumberFormat="1" applyFont="1" applyFill="1" applyBorder="1" applyAlignment="1">
      <alignment horizontal="center" vertical="center"/>
    </xf>
    <xf numFmtId="49" fontId="19" fillId="2" borderId="36" xfId="0" applyNumberFormat="1" applyFont="1" applyFill="1" applyBorder="1" applyAlignment="1">
      <alignment horizontal="center" vertic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3" xfId="0" applyNumberFormat="1" applyFont="1" applyFill="1" applyBorder="1" applyAlignment="1">
      <alignment horizontal="center" vertical="center"/>
    </xf>
    <xf numFmtId="1" fontId="19" fillId="0" borderId="37" xfId="0" applyNumberFormat="1" applyFont="1" applyFill="1" applyBorder="1" applyAlignment="1">
      <alignment horizontal="center" vertical="center"/>
    </xf>
    <xf numFmtId="1" fontId="19" fillId="0" borderId="31" xfId="0" applyNumberFormat="1" applyFont="1" applyFill="1" applyBorder="1" applyAlignment="1">
      <alignment horizontal="center" vertical="center"/>
    </xf>
    <xf numFmtId="0" fontId="19" fillId="0" borderId="31" xfId="0" applyFont="1" applyFill="1" applyBorder="1" applyAlignment="1">
      <alignment horizontal="center" vertical="center"/>
    </xf>
    <xf numFmtId="0" fontId="19" fillId="0" borderId="31" xfId="0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49" fontId="19" fillId="0" borderId="33" xfId="0" applyNumberFormat="1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0" fillId="0" borderId="37" xfId="0" applyFont="1" applyFill="1" applyBorder="1" applyAlignment="1">
      <alignment horizontal="center" vertical="center"/>
    </xf>
    <xf numFmtId="0" fontId="20" fillId="0" borderId="31" xfId="0" applyFont="1" applyFill="1" applyBorder="1" applyAlignment="1">
      <alignment horizontal="center" vertical="center"/>
    </xf>
    <xf numFmtId="0" fontId="23" fillId="0" borderId="37" xfId="0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1" fontId="9" fillId="0" borderId="51" xfId="0" applyNumberFormat="1" applyFont="1" applyFill="1" applyBorder="1" applyAlignment="1">
      <alignment horizontal="center" vertical="center"/>
    </xf>
    <xf numFmtId="1" fontId="9" fillId="0" borderId="30" xfId="0" applyNumberFormat="1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30" xfId="0" applyNumberFormat="1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 wrapText="1"/>
    </xf>
    <xf numFmtId="0" fontId="1" fillId="0" borderId="52" xfId="0" applyFont="1" applyFill="1" applyBorder="1" applyAlignment="1">
      <alignment horizontal="center"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1" fontId="23" fillId="0" borderId="31" xfId="0" applyNumberFormat="1" applyFont="1" applyFill="1" applyBorder="1" applyAlignment="1">
      <alignment horizontal="center" vertical="center"/>
    </xf>
    <xf numFmtId="0" fontId="23" fillId="0" borderId="31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0" fontId="23" fillId="0" borderId="36" xfId="0" applyFont="1" applyFill="1" applyBorder="1" applyAlignment="1">
      <alignment horizontal="center" vertical="center"/>
    </xf>
    <xf numFmtId="2" fontId="23" fillId="0" borderId="31" xfId="0" applyNumberFormat="1" applyFont="1" applyFill="1" applyBorder="1" applyAlignment="1">
      <alignment horizontal="center" vertical="center"/>
    </xf>
    <xf numFmtId="2" fontId="23" fillId="2" borderId="31" xfId="0" applyNumberFormat="1" applyFont="1" applyFill="1" applyBorder="1" applyAlignment="1">
      <alignment horizontal="center" vertical="center"/>
    </xf>
    <xf numFmtId="1" fontId="23" fillId="2" borderId="31" xfId="0" applyNumberFormat="1" applyFont="1" applyFill="1" applyBorder="1" applyAlignment="1">
      <alignment horizontal="center" vertical="center"/>
    </xf>
    <xf numFmtId="9" fontId="23" fillId="0" borderId="31" xfId="0" applyNumberFormat="1" applyFont="1" applyFill="1" applyBorder="1" applyAlignment="1">
      <alignment horizontal="center" vertical="center"/>
    </xf>
    <xf numFmtId="9" fontId="42" fillId="2" borderId="23" xfId="0" applyNumberFormat="1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 wrapText="1"/>
    </xf>
    <xf numFmtId="0" fontId="23" fillId="0" borderId="33" xfId="0" applyFont="1" applyFill="1" applyBorder="1" applyAlignment="1">
      <alignment horizontal="center" vertical="center" wrapText="1"/>
    </xf>
    <xf numFmtId="1" fontId="23" fillId="0" borderId="37" xfId="0" applyNumberFormat="1" applyFont="1" applyFill="1" applyBorder="1" applyAlignment="1">
      <alignment horizontal="center" vertical="center"/>
    </xf>
    <xf numFmtId="49" fontId="23" fillId="2" borderId="33" xfId="0" applyNumberFormat="1" applyFont="1" applyFill="1" applyBorder="1" applyAlignment="1">
      <alignment horizontal="center" vertical="center"/>
    </xf>
    <xf numFmtId="49" fontId="23" fillId="2" borderId="36" xfId="0" applyNumberFormat="1" applyFont="1" applyFill="1" applyBorder="1" applyAlignment="1">
      <alignment horizontal="center" vertical="center"/>
    </xf>
    <xf numFmtId="49" fontId="23" fillId="2" borderId="31" xfId="0" applyNumberFormat="1" applyFont="1" applyFill="1" applyBorder="1" applyAlignment="1">
      <alignment horizontal="center" vertical="center"/>
    </xf>
    <xf numFmtId="49" fontId="23" fillId="2" borderId="23" xfId="0" applyNumberFormat="1" applyFont="1" applyFill="1" applyBorder="1" applyAlignment="1">
      <alignment horizontal="center" vertical="center"/>
    </xf>
    <xf numFmtId="49" fontId="23" fillId="0" borderId="31" xfId="0" applyNumberFormat="1" applyFont="1" applyFill="1" applyBorder="1" applyAlignment="1">
      <alignment horizontal="center" vertical="center"/>
    </xf>
    <xf numFmtId="49" fontId="23" fillId="0" borderId="33" xfId="0" applyNumberFormat="1" applyFont="1" applyFill="1" applyBorder="1" applyAlignment="1">
      <alignment horizontal="center" vertical="center"/>
    </xf>
    <xf numFmtId="1" fontId="38" fillId="0" borderId="37" xfId="0" applyNumberFormat="1" applyFont="1" applyFill="1" applyBorder="1" applyAlignment="1">
      <alignment horizontal="center" vertical="center"/>
    </xf>
    <xf numFmtId="1" fontId="38" fillId="0" borderId="31" xfId="0" applyNumberFormat="1" applyFont="1" applyFill="1" applyBorder="1" applyAlignment="1">
      <alignment horizontal="center" vertical="center"/>
    </xf>
    <xf numFmtId="2" fontId="1" fillId="0" borderId="36" xfId="0" applyNumberFormat="1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1" fontId="1" fillId="0" borderId="48" xfId="0" applyNumberFormat="1" applyFont="1" applyFill="1" applyBorder="1" applyAlignment="1">
      <alignment horizontal="center" vertical="center"/>
    </xf>
    <xf numFmtId="1" fontId="1" fillId="0" borderId="35" xfId="0" applyNumberFormat="1" applyFont="1" applyFill="1" applyBorder="1" applyAlignment="1">
      <alignment horizontal="center" vertical="center"/>
    </xf>
    <xf numFmtId="0" fontId="38" fillId="0" borderId="65" xfId="0" applyFont="1" applyFill="1" applyBorder="1" applyAlignment="1">
      <alignment horizontal="center" vertical="center"/>
    </xf>
    <xf numFmtId="0" fontId="38" fillId="0" borderId="65" xfId="0" applyFont="1" applyFill="1" applyBorder="1" applyAlignment="1">
      <alignment horizontal="center" vertical="center" wrapText="1"/>
    </xf>
    <xf numFmtId="0" fontId="38" fillId="0" borderId="66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/>
    </xf>
    <xf numFmtId="0" fontId="38" fillId="0" borderId="67" xfId="0" applyFont="1" applyFill="1" applyBorder="1" applyAlignment="1">
      <alignment horizontal="center" vertical="center"/>
    </xf>
    <xf numFmtId="0" fontId="25" fillId="4" borderId="23" xfId="0" applyFont="1" applyFill="1" applyBorder="1" applyAlignment="1" applyProtection="1">
      <alignment horizontal="centerContinuous"/>
    </xf>
    <xf numFmtId="0" fontId="24" fillId="4" borderId="36" xfId="0" applyFont="1" applyFill="1" applyBorder="1" applyAlignment="1" applyProtection="1">
      <alignment horizontal="centerContinuous"/>
    </xf>
    <xf numFmtId="0" fontId="3" fillId="0" borderId="1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28" fillId="3" borderId="25" xfId="0" applyFont="1" applyFill="1" applyBorder="1" applyAlignment="1" applyProtection="1">
      <alignment horizontal="center"/>
    </xf>
    <xf numFmtId="0" fontId="28" fillId="3" borderId="26" xfId="0" applyFont="1" applyFill="1" applyBorder="1" applyAlignment="1" applyProtection="1">
      <alignment horizontal="center"/>
    </xf>
    <xf numFmtId="0" fontId="28" fillId="3" borderId="27" xfId="0" applyFont="1" applyFill="1" applyBorder="1" applyAlignment="1" applyProtection="1">
      <alignment horizontal="center"/>
    </xf>
    <xf numFmtId="0" fontId="28" fillId="3" borderId="0" xfId="0" applyFont="1" applyFill="1" applyBorder="1" applyAlignment="1" applyProtection="1">
      <alignment horizontal="center"/>
    </xf>
    <xf numFmtId="0" fontId="28" fillId="3" borderId="0" xfId="0" applyFont="1" applyFill="1" applyBorder="1" applyAlignment="1" applyProtection="1">
      <alignment horizontal="center" wrapText="1"/>
    </xf>
    <xf numFmtId="0" fontId="28" fillId="3" borderId="24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 wrapText="1"/>
    </xf>
    <xf numFmtId="1" fontId="31" fillId="3" borderId="0" xfId="0" applyNumberFormat="1" applyFont="1" applyFill="1" applyBorder="1" applyAlignment="1" applyProtection="1">
      <alignment horizontal="center" wrapText="1"/>
    </xf>
    <xf numFmtId="0" fontId="29" fillId="3" borderId="28" xfId="0" applyFont="1" applyFill="1" applyBorder="1" applyAlignment="1" applyProtection="1">
      <alignment horizontal="center" wrapText="1"/>
    </xf>
    <xf numFmtId="0" fontId="29" fillId="3" borderId="0" xfId="0" applyFont="1" applyFill="1" applyBorder="1" applyAlignment="1" applyProtection="1">
      <alignment horizontal="center" wrapText="1"/>
    </xf>
    <xf numFmtId="0" fontId="24" fillId="3" borderId="64" xfId="0" applyFont="1" applyFill="1" applyBorder="1" applyAlignment="1" applyProtection="1">
      <alignment horizontal="centerContinuous"/>
    </xf>
    <xf numFmtId="0" fontId="24" fillId="3" borderId="62" xfId="0" applyFont="1" applyFill="1" applyBorder="1" applyProtection="1"/>
    <xf numFmtId="0" fontId="24" fillId="3" borderId="62" xfId="0" applyFont="1" applyFill="1" applyBorder="1" applyAlignment="1" applyProtection="1">
      <alignment horizontal="centerContinuous"/>
    </xf>
    <xf numFmtId="11" fontId="29" fillId="3" borderId="0" xfId="0" applyNumberFormat="1" applyFont="1" applyFill="1" applyBorder="1" applyAlignment="1" applyProtection="1">
      <alignment horizontal="center" wrapText="1"/>
    </xf>
    <xf numFmtId="0" fontId="24" fillId="3" borderId="0" xfId="0" applyFont="1" applyFill="1" applyBorder="1" applyAlignment="1" applyProtection="1">
      <alignment horizontal="center" wrapText="1"/>
      <protection locked="0"/>
    </xf>
    <xf numFmtId="0" fontId="25" fillId="4" borderId="46" xfId="0" applyFont="1" applyFill="1" applyBorder="1" applyAlignment="1" applyProtection="1">
      <alignment horizontal="centerContinuous"/>
    </xf>
    <xf numFmtId="0" fontId="25" fillId="4" borderId="36" xfId="0" applyFont="1" applyFill="1" applyBorder="1" applyAlignment="1" applyProtection="1">
      <alignment horizontal="centerContinuous"/>
    </xf>
    <xf numFmtId="0" fontId="24" fillId="4" borderId="46" xfId="0" applyFont="1" applyFill="1" applyBorder="1" applyAlignment="1" applyProtection="1">
      <alignment horizontal="centerContinuous"/>
    </xf>
    <xf numFmtId="0" fontId="24" fillId="3" borderId="0" xfId="0" applyFont="1" applyFill="1" applyBorder="1" applyAlignment="1" applyProtection="1"/>
    <xf numFmtId="0" fontId="24" fillId="3" borderId="0" xfId="0" applyFont="1" applyFill="1" applyBorder="1" applyAlignment="1" applyProtection="1">
      <alignment horizontal="right"/>
    </xf>
    <xf numFmtId="0" fontId="24" fillId="3" borderId="0" xfId="0" applyFont="1" applyFill="1" applyBorder="1" applyAlignment="1" applyProtection="1">
      <alignment horizontal="center" wrapText="1"/>
    </xf>
    <xf numFmtId="0" fontId="24" fillId="3" borderId="28" xfId="0" applyFont="1" applyFill="1" applyBorder="1" applyAlignment="1" applyProtection="1">
      <alignment horizontal="center" wrapText="1"/>
    </xf>
    <xf numFmtId="49" fontId="21" fillId="0" borderId="12" xfId="0" applyNumberFormat="1" applyFont="1" applyFill="1" applyBorder="1" applyAlignment="1">
      <alignment horizontal="center" vertical="center"/>
    </xf>
    <xf numFmtId="2" fontId="20" fillId="0" borderId="48" xfId="0" applyNumberFormat="1" applyFont="1" applyFill="1" applyBorder="1" applyAlignment="1">
      <alignment horizontal="center" vertical="center"/>
    </xf>
    <xf numFmtId="2" fontId="20" fillId="0" borderId="35" xfId="0" applyNumberFormat="1" applyFont="1" applyFill="1" applyBorder="1" applyAlignment="1">
      <alignment horizontal="center" vertical="center"/>
    </xf>
    <xf numFmtId="2" fontId="20" fillId="0" borderId="35" xfId="0" applyNumberFormat="1" applyFont="1" applyFill="1" applyBorder="1" applyAlignment="1">
      <alignment horizontal="center" vertical="center" wrapText="1"/>
    </xf>
    <xf numFmtId="2" fontId="20" fillId="0" borderId="41" xfId="0" applyNumberFormat="1" applyFont="1" applyFill="1" applyBorder="1" applyAlignment="1">
      <alignment horizontal="center" vertical="center" wrapText="1"/>
    </xf>
    <xf numFmtId="1" fontId="20" fillId="0" borderId="37" xfId="0" applyNumberFormat="1" applyFont="1" applyFill="1" applyBorder="1" applyAlignment="1">
      <alignment horizontal="center" vertical="center"/>
    </xf>
    <xf numFmtId="0" fontId="20" fillId="0" borderId="31" xfId="0" applyNumberFormat="1" applyFont="1" applyFill="1" applyBorder="1" applyAlignment="1">
      <alignment horizontal="center" vertical="center"/>
    </xf>
    <xf numFmtId="0" fontId="20" fillId="0" borderId="48" xfId="0" applyFont="1" applyFill="1" applyBorder="1" applyAlignment="1">
      <alignment horizontal="center" vertical="center"/>
    </xf>
    <xf numFmtId="0" fontId="20" fillId="0" borderId="35" xfId="0" applyFont="1" applyFill="1" applyBorder="1" applyAlignment="1">
      <alignment horizontal="center" vertical="center"/>
    </xf>
    <xf numFmtId="0" fontId="20" fillId="0" borderId="35" xfId="0" applyFont="1" applyFill="1" applyBorder="1" applyAlignment="1">
      <alignment horizontal="center" vertical="center" wrapText="1"/>
    </xf>
    <xf numFmtId="0" fontId="20" fillId="0" borderId="41" xfId="0" applyFont="1" applyFill="1" applyBorder="1" applyAlignment="1">
      <alignment horizontal="center" vertical="center" wrapText="1"/>
    </xf>
    <xf numFmtId="1" fontId="20" fillId="0" borderId="48" xfId="0" applyNumberFormat="1" applyFont="1" applyFill="1" applyBorder="1" applyAlignment="1">
      <alignment horizontal="center" vertical="center"/>
    </xf>
    <xf numFmtId="1" fontId="20" fillId="0" borderId="35" xfId="0" applyNumberFormat="1" applyFont="1" applyFill="1" applyBorder="1" applyAlignment="1">
      <alignment horizontal="center" vertical="center"/>
    </xf>
    <xf numFmtId="1" fontId="3" fillId="0" borderId="22" xfId="0" applyNumberFormat="1" applyFont="1" applyFill="1" applyBorder="1" applyAlignment="1">
      <alignment horizontal="center" vertical="center"/>
    </xf>
    <xf numFmtId="1" fontId="3" fillId="0" borderId="26" xfId="0" applyNumberFormat="1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1" fontId="17" fillId="0" borderId="16" xfId="0" applyNumberFormat="1" applyFont="1" applyFill="1" applyBorder="1" applyAlignment="1">
      <alignment horizontal="center" vertical="center"/>
    </xf>
    <xf numFmtId="1" fontId="21" fillId="0" borderId="16" xfId="0" applyNumberFormat="1" applyFont="1" applyFill="1" applyBorder="1" applyAlignment="1">
      <alignment horizontal="center" vertical="center"/>
    </xf>
    <xf numFmtId="1" fontId="22" fillId="0" borderId="16" xfId="0" applyNumberFormat="1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 wrapText="1"/>
    </xf>
    <xf numFmtId="1" fontId="3" fillId="0" borderId="16" xfId="0" applyNumberFormat="1" applyFont="1" applyFill="1" applyBorder="1" applyAlignment="1" applyProtection="1">
      <alignment horizontal="center" vertical="center"/>
      <protection locked="0"/>
    </xf>
    <xf numFmtId="1" fontId="3" fillId="0" borderId="69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1" fontId="3" fillId="0" borderId="11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2" fontId="0" fillId="0" borderId="0" xfId="0" applyNumberFormat="1"/>
    <xf numFmtId="0" fontId="3" fillId="0" borderId="18" xfId="0" applyFont="1" applyFill="1" applyBorder="1" applyAlignment="1">
      <alignment horizontal="center" vertical="center"/>
    </xf>
    <xf numFmtId="49" fontId="38" fillId="2" borderId="41" xfId="0" applyNumberFormat="1" applyFont="1" applyFill="1" applyBorder="1" applyAlignment="1">
      <alignment horizontal="center" vertical="center"/>
    </xf>
    <xf numFmtId="0" fontId="38" fillId="2" borderId="67" xfId="0" applyFont="1" applyFill="1" applyBorder="1" applyAlignment="1">
      <alignment horizontal="center" vertical="center"/>
    </xf>
    <xf numFmtId="0" fontId="38" fillId="2" borderId="35" xfId="0" applyFont="1" applyFill="1" applyBorder="1" applyAlignment="1">
      <alignment horizontal="center" vertical="center"/>
    </xf>
    <xf numFmtId="0" fontId="38" fillId="2" borderId="70" xfId="0" applyFont="1" applyFill="1" applyBorder="1" applyAlignment="1">
      <alignment horizontal="center" vertical="center"/>
    </xf>
    <xf numFmtId="49" fontId="0" fillId="0" borderId="0" xfId="0" applyNumberFormat="1"/>
    <xf numFmtId="0" fontId="4" fillId="0" borderId="31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/>
    </xf>
    <xf numFmtId="49" fontId="20" fillId="2" borderId="36" xfId="0" applyNumberFormat="1" applyFont="1" applyFill="1" applyBorder="1" applyAlignment="1">
      <alignment horizontal="center" vertical="center"/>
    </xf>
    <xf numFmtId="49" fontId="20" fillId="2" borderId="31" xfId="0" applyNumberFormat="1" applyFont="1" applyFill="1" applyBorder="1" applyAlignment="1">
      <alignment horizontal="center" vertical="center"/>
    </xf>
    <xf numFmtId="49" fontId="20" fillId="2" borderId="23" xfId="0" applyNumberFormat="1" applyFont="1" applyFill="1" applyBorder="1" applyAlignment="1">
      <alignment horizontal="center" vertical="center"/>
    </xf>
    <xf numFmtId="49" fontId="20" fillId="0" borderId="31" xfId="0" applyNumberFormat="1" applyFont="1" applyFill="1" applyBorder="1" applyAlignment="1">
      <alignment horizontal="center" vertical="center"/>
    </xf>
    <xf numFmtId="49" fontId="20" fillId="0" borderId="33" xfId="0" applyNumberFormat="1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22" fillId="0" borderId="19" xfId="0" applyFont="1" applyFill="1" applyBorder="1" applyAlignment="1">
      <alignment horizontal="center" vertical="center"/>
    </xf>
    <xf numFmtId="2" fontId="23" fillId="0" borderId="36" xfId="0" applyNumberFormat="1" applyFont="1" applyFill="1" applyBorder="1" applyAlignment="1">
      <alignment horizontal="center" vertical="center"/>
    </xf>
    <xf numFmtId="0" fontId="23" fillId="0" borderId="48" xfId="0" applyFont="1" applyFill="1" applyBorder="1" applyAlignment="1">
      <alignment horizontal="center" vertical="center"/>
    </xf>
    <xf numFmtId="1" fontId="23" fillId="0" borderId="48" xfId="0" applyNumberFormat="1" applyFont="1" applyFill="1" applyBorder="1" applyAlignment="1">
      <alignment horizontal="center" vertical="center"/>
    </xf>
    <xf numFmtId="1" fontId="23" fillId="0" borderId="35" xfId="0" applyNumberFormat="1" applyFont="1" applyFill="1" applyBorder="1" applyAlignment="1">
      <alignment horizontal="center" vertical="center"/>
    </xf>
    <xf numFmtId="0" fontId="23" fillId="2" borderId="36" xfId="0" applyFont="1" applyFill="1" applyBorder="1" applyAlignment="1">
      <alignment horizontal="center" vertical="center"/>
    </xf>
    <xf numFmtId="0" fontId="23" fillId="2" borderId="31" xfId="0" applyFont="1" applyFill="1" applyBorder="1" applyAlignment="1">
      <alignment horizontal="center" vertical="center"/>
    </xf>
    <xf numFmtId="0" fontId="23" fillId="2" borderId="23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49" fontId="22" fillId="0" borderId="12" xfId="0" quotePrefix="1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55" xfId="0" applyFont="1" applyFill="1" applyBorder="1" applyAlignment="1">
      <alignment horizontal="center" vertical="center"/>
    </xf>
    <xf numFmtId="1" fontId="3" fillId="0" borderId="18" xfId="0" applyNumberFormat="1" applyFont="1" applyFill="1" applyBorder="1" applyAlignment="1">
      <alignment horizontal="center" vertical="center"/>
    </xf>
    <xf numFmtId="0" fontId="1" fillId="0" borderId="51" xfId="0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center" vertical="center"/>
    </xf>
    <xf numFmtId="1" fontId="38" fillId="0" borderId="50" xfId="0" applyNumberFormat="1" applyFont="1" applyFill="1" applyBorder="1" applyAlignment="1">
      <alignment horizontal="center" vertical="center"/>
    </xf>
    <xf numFmtId="1" fontId="38" fillId="0" borderId="65" xfId="0" applyNumberFormat="1" applyFont="1" applyFill="1" applyBorder="1" applyAlignment="1">
      <alignment horizontal="center" vertical="center"/>
    </xf>
    <xf numFmtId="0" fontId="9" fillId="0" borderId="65" xfId="0" applyFont="1" applyFill="1" applyBorder="1" applyAlignment="1">
      <alignment horizontal="center" vertical="center"/>
    </xf>
    <xf numFmtId="0" fontId="38" fillId="0" borderId="65" xfId="0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1" fontId="2" fillId="0" borderId="17" xfId="0" applyNumberFormat="1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0" borderId="72" xfId="0" applyFont="1" applyFill="1" applyBorder="1" applyAlignment="1">
      <alignment horizontal="center" vertical="center" wrapText="1"/>
    </xf>
    <xf numFmtId="0" fontId="13" fillId="0" borderId="71" xfId="0" applyFont="1" applyFill="1" applyBorder="1" applyAlignment="1">
      <alignment horizontal="center" vertical="center" wrapText="1"/>
    </xf>
    <xf numFmtId="0" fontId="13" fillId="0" borderId="72" xfId="0" applyFont="1" applyFill="1" applyBorder="1" applyAlignment="1">
      <alignment horizontal="center" vertical="center" wrapText="1"/>
    </xf>
    <xf numFmtId="11" fontId="4" fillId="0" borderId="29" xfId="0" applyNumberFormat="1" applyFont="1" applyFill="1" applyBorder="1" applyAlignment="1">
      <alignment horizontal="center" vertical="center" wrapText="1"/>
    </xf>
    <xf numFmtId="0" fontId="8" fillId="0" borderId="71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11" fontId="8" fillId="0" borderId="29" xfId="0" applyNumberFormat="1" applyFont="1" applyFill="1" applyBorder="1" applyAlignment="1">
      <alignment horizontal="center" vertical="center" wrapText="1"/>
    </xf>
    <xf numFmtId="0" fontId="35" fillId="0" borderId="71" xfId="0" applyFont="1" applyFill="1" applyBorder="1" applyAlignment="1">
      <alignment horizontal="center" vertical="center" wrapText="1"/>
    </xf>
    <xf numFmtId="0" fontId="35" fillId="0" borderId="29" xfId="0" applyFont="1" applyFill="1" applyBorder="1" applyAlignment="1">
      <alignment horizontal="center" vertical="center" wrapText="1"/>
    </xf>
    <xf numFmtId="0" fontId="44" fillId="0" borderId="31" xfId="0" applyFont="1" applyFill="1" applyBorder="1" applyAlignment="1">
      <alignment horizontal="center" vertical="center"/>
    </xf>
    <xf numFmtId="0" fontId="38" fillId="0" borderId="73" xfId="0" applyFont="1" applyFill="1" applyBorder="1" applyAlignment="1">
      <alignment horizontal="center" vertical="center"/>
    </xf>
    <xf numFmtId="0" fontId="38" fillId="0" borderId="73" xfId="0" applyNumberFormat="1" applyFont="1" applyFill="1" applyBorder="1" applyAlignment="1">
      <alignment horizontal="center" vertical="center"/>
    </xf>
    <xf numFmtId="0" fontId="24" fillId="4" borderId="0" xfId="0" applyFont="1" applyFill="1" applyBorder="1" applyProtection="1"/>
    <xf numFmtId="0" fontId="28" fillId="4" borderId="0" xfId="0" applyFont="1" applyFill="1" applyBorder="1" applyProtection="1"/>
    <xf numFmtId="0" fontId="28" fillId="4" borderId="0" xfId="0" applyFont="1" applyFill="1" applyBorder="1" applyAlignment="1" applyProtection="1">
      <alignment horizontal="center"/>
    </xf>
    <xf numFmtId="0" fontId="27" fillId="4" borderId="0" xfId="0" applyFont="1" applyFill="1" applyBorder="1" applyAlignment="1" applyProtection="1">
      <alignment vertical="center"/>
    </xf>
    <xf numFmtId="0" fontId="27" fillId="4" borderId="0" xfId="0" applyNumberFormat="1" applyFont="1" applyFill="1" applyBorder="1" applyAlignment="1" applyProtection="1">
      <alignment vertical="center"/>
    </xf>
    <xf numFmtId="0" fontId="26" fillId="4" borderId="0" xfId="0" applyFont="1" applyFill="1" applyBorder="1" applyAlignment="1" applyProtection="1">
      <alignment horizontal="right" vertical="center"/>
    </xf>
    <xf numFmtId="0" fontId="27" fillId="4" borderId="0" xfId="0" applyNumberFormat="1" applyFont="1" applyFill="1" applyBorder="1" applyAlignment="1" applyProtection="1">
      <alignment vertical="center" wrapText="1"/>
    </xf>
    <xf numFmtId="0" fontId="27" fillId="4" borderId="0" xfId="0" applyFont="1" applyFill="1" applyBorder="1" applyAlignment="1" applyProtection="1">
      <alignment horizontal="right" vertical="center" wrapText="1"/>
    </xf>
    <xf numFmtId="0" fontId="31" fillId="4" borderId="0" xfId="0" applyFont="1" applyFill="1" applyBorder="1" applyAlignment="1" applyProtection="1">
      <alignment horizontal="center" wrapText="1"/>
    </xf>
    <xf numFmtId="0" fontId="29" fillId="4" borderId="0" xfId="0" applyFont="1" applyFill="1" applyBorder="1" applyAlignment="1" applyProtection="1">
      <alignment horizontal="right" vertical="center" wrapText="1"/>
    </xf>
    <xf numFmtId="0" fontId="28" fillId="4" borderId="0" xfId="0" applyFont="1" applyFill="1" applyBorder="1" applyAlignment="1" applyProtection="1">
      <alignment horizontal="right"/>
    </xf>
    <xf numFmtId="0" fontId="25" fillId="3" borderId="46" xfId="0" applyFont="1" applyFill="1" applyBorder="1" applyAlignment="1" applyProtection="1">
      <alignment horizontal="centerContinuous"/>
    </xf>
    <xf numFmtId="0" fontId="25" fillId="3" borderId="36" xfId="0" applyFont="1" applyFill="1" applyBorder="1" applyAlignment="1" applyProtection="1">
      <alignment horizontal="centerContinuous"/>
    </xf>
    <xf numFmtId="0" fontId="24" fillId="3" borderId="60" xfId="0" applyFont="1" applyFill="1" applyBorder="1" applyProtection="1"/>
    <xf numFmtId="0" fontId="24" fillId="3" borderId="74" xfId="0" applyFont="1" applyFill="1" applyBorder="1" applyProtection="1"/>
    <xf numFmtId="0" fontId="29" fillId="3" borderId="74" xfId="0" applyFont="1" applyFill="1" applyBorder="1" applyAlignment="1" applyProtection="1">
      <alignment horizontal="center" wrapText="1"/>
    </xf>
    <xf numFmtId="0" fontId="28" fillId="3" borderId="61" xfId="0" applyFont="1" applyFill="1" applyBorder="1" applyAlignment="1" applyProtection="1">
      <alignment horizontal="center"/>
    </xf>
    <xf numFmtId="0" fontId="24" fillId="3" borderId="77" xfId="0" applyFont="1" applyFill="1" applyBorder="1" applyProtection="1"/>
    <xf numFmtId="0" fontId="24" fillId="3" borderId="27" xfId="0" applyFont="1" applyFill="1" applyBorder="1" applyAlignment="1" applyProtection="1">
      <alignment horizontal="centerContinuous"/>
    </xf>
    <xf numFmtId="1" fontId="28" fillId="3" borderId="0" xfId="0" applyNumberFormat="1" applyFont="1" applyFill="1" applyBorder="1" applyAlignment="1" applyProtection="1">
      <alignment horizontal="center"/>
    </xf>
    <xf numFmtId="0" fontId="28" fillId="3" borderId="24" xfId="0" applyFont="1" applyFill="1" applyBorder="1" applyAlignment="1" applyProtection="1">
      <alignment horizontal="center"/>
    </xf>
    <xf numFmtId="0" fontId="30" fillId="3" borderId="0" xfId="0" applyFont="1" applyFill="1" applyBorder="1" applyAlignment="1" applyProtection="1">
      <alignment horizontal="center" vertical="top" wrapText="1"/>
    </xf>
    <xf numFmtId="1" fontId="28" fillId="3" borderId="11" xfId="0" applyNumberFormat="1" applyFont="1" applyFill="1" applyBorder="1" applyAlignment="1" applyProtection="1">
      <alignment horizontal="center"/>
    </xf>
    <xf numFmtId="0" fontId="28" fillId="3" borderId="28" xfId="0" applyFont="1" applyFill="1" applyBorder="1" applyAlignment="1" applyProtection="1">
      <alignment horizontal="center"/>
    </xf>
    <xf numFmtId="0" fontId="45" fillId="3" borderId="62" xfId="0" applyFont="1" applyFill="1" applyBorder="1" applyAlignment="1" applyProtection="1">
      <alignment horizontal="centerContinuous" vertical="top" wrapText="1"/>
    </xf>
    <xf numFmtId="0" fontId="28" fillId="3" borderId="75" xfId="0" applyFont="1" applyFill="1" applyBorder="1" applyAlignment="1" applyProtection="1">
      <alignment horizontal="centerContinuous" wrapText="1"/>
    </xf>
    <xf numFmtId="0" fontId="28" fillId="3" borderId="25" xfId="0" applyFont="1" applyFill="1" applyBorder="1" applyAlignment="1" applyProtection="1">
      <alignment horizontal="centerContinuous" wrapText="1"/>
    </xf>
    <xf numFmtId="0" fontId="46" fillId="4" borderId="63" xfId="0" applyFont="1" applyFill="1" applyBorder="1" applyAlignment="1" applyProtection="1">
      <alignment horizontal="centerContinuous" vertical="center"/>
    </xf>
    <xf numFmtId="0" fontId="46" fillId="4" borderId="26" xfId="0" applyFont="1" applyFill="1" applyBorder="1" applyAlignment="1" applyProtection="1">
      <alignment vertical="center"/>
    </xf>
    <xf numFmtId="0" fontId="46" fillId="4" borderId="26" xfId="0" applyFont="1" applyFill="1" applyBorder="1" applyAlignment="1" applyProtection="1">
      <alignment horizontal="right" vertical="center"/>
    </xf>
    <xf numFmtId="0" fontId="46" fillId="4" borderId="26" xfId="0" applyFont="1" applyFill="1" applyBorder="1" applyAlignment="1" applyProtection="1">
      <alignment horizontal="centerContinuous"/>
    </xf>
    <xf numFmtId="0" fontId="46" fillId="4" borderId="26" xfId="0" applyFont="1" applyFill="1" applyBorder="1" applyAlignment="1" applyProtection="1">
      <alignment horizontal="centerContinuous" wrapText="1"/>
    </xf>
    <xf numFmtId="0" fontId="46" fillId="4" borderId="63" xfId="0" applyFont="1" applyFill="1" applyBorder="1" applyProtection="1"/>
    <xf numFmtId="0" fontId="46" fillId="4" borderId="63" xfId="0" applyFont="1" applyFill="1" applyBorder="1" applyAlignment="1" applyProtection="1">
      <alignment horizontal="centerContinuous"/>
    </xf>
    <xf numFmtId="0" fontId="29" fillId="3" borderId="62" xfId="0" applyFont="1" applyFill="1" applyBorder="1" applyAlignment="1" applyProtection="1">
      <alignment horizontal="center" wrapText="1"/>
    </xf>
    <xf numFmtId="0" fontId="28" fillId="3" borderId="63" xfId="0" applyFont="1" applyFill="1" applyBorder="1" applyAlignment="1" applyProtection="1">
      <alignment horizontal="center" wrapText="1"/>
    </xf>
    <xf numFmtId="11" fontId="28" fillId="3" borderId="63" xfId="0" applyNumberFormat="1" applyFont="1" applyFill="1" applyBorder="1" applyAlignment="1" applyProtection="1">
      <alignment horizontal="center" wrapText="1"/>
    </xf>
    <xf numFmtId="0" fontId="28" fillId="3" borderId="64" xfId="0" applyFont="1" applyFill="1" applyBorder="1" applyAlignment="1" applyProtection="1">
      <alignment horizontal="center" wrapText="1"/>
    </xf>
    <xf numFmtId="0" fontId="28" fillId="3" borderId="62" xfId="0" applyFont="1" applyFill="1" applyBorder="1" applyAlignment="1" applyProtection="1">
      <alignment horizontal="center" wrapText="1"/>
    </xf>
    <xf numFmtId="0" fontId="29" fillId="3" borderId="63" xfId="0" applyFont="1" applyFill="1" applyBorder="1" applyAlignment="1" applyProtection="1">
      <alignment horizontal="center" wrapText="1"/>
    </xf>
    <xf numFmtId="0" fontId="28" fillId="3" borderId="62" xfId="0" applyFont="1" applyFill="1" applyBorder="1" applyAlignment="1" applyProtection="1">
      <alignment horizontal="centerContinuous" wrapText="1"/>
    </xf>
    <xf numFmtId="0" fontId="28" fillId="3" borderId="25" xfId="0" applyFont="1" applyFill="1" applyBorder="1" applyAlignment="1" applyProtection="1">
      <alignment horizontal="centerContinuous"/>
    </xf>
    <xf numFmtId="0" fontId="24" fillId="3" borderId="76" xfId="0" applyFont="1" applyFill="1" applyBorder="1" applyAlignment="1" applyProtection="1">
      <alignment horizontal="centerContinuous"/>
    </xf>
    <xf numFmtId="0" fontId="28" fillId="3" borderId="11" xfId="0" applyFont="1" applyFill="1" applyBorder="1" applyAlignment="1" applyProtection="1">
      <alignment horizontal="center"/>
    </xf>
    <xf numFmtId="0" fontId="28" fillId="3" borderId="0" xfId="0" applyFont="1" applyFill="1" applyBorder="1" applyProtection="1"/>
    <xf numFmtId="0" fontId="24" fillId="3" borderId="63" xfId="0" applyFont="1" applyFill="1" applyBorder="1" applyProtection="1"/>
    <xf numFmtId="0" fontId="24" fillId="3" borderId="28" xfId="0" applyFont="1" applyFill="1" applyBorder="1" applyProtection="1"/>
    <xf numFmtId="0" fontId="24" fillId="3" borderId="25" xfId="0" applyFont="1" applyFill="1" applyBorder="1" applyProtection="1"/>
    <xf numFmtId="0" fontId="24" fillId="3" borderId="26" xfId="0" applyFont="1" applyFill="1" applyBorder="1" applyProtection="1"/>
    <xf numFmtId="0" fontId="28" fillId="3" borderId="28" xfId="0" applyFont="1" applyFill="1" applyBorder="1" applyProtection="1"/>
    <xf numFmtId="0" fontId="24" fillId="3" borderId="68" xfId="0" applyFont="1" applyFill="1" applyBorder="1" applyProtection="1"/>
    <xf numFmtId="0" fontId="28" fillId="3" borderId="74" xfId="0" applyFont="1" applyFill="1" applyBorder="1" applyProtection="1"/>
    <xf numFmtId="0" fontId="24" fillId="3" borderId="61" xfId="0" applyFont="1" applyFill="1" applyBorder="1" applyProtection="1"/>
    <xf numFmtId="0" fontId="24" fillId="3" borderId="75" xfId="0" applyFont="1" applyFill="1" applyBorder="1" applyProtection="1"/>
    <xf numFmtId="0" fontId="24" fillId="3" borderId="25" xfId="0" applyFont="1" applyFill="1" applyBorder="1" applyAlignment="1" applyProtection="1">
      <alignment horizontal="center"/>
    </xf>
    <xf numFmtId="0" fontId="46" fillId="4" borderId="21" xfId="0" applyFont="1" applyFill="1" applyBorder="1" applyAlignment="1" applyProtection="1">
      <alignment horizontal="centerContinuous" vertical="center"/>
    </xf>
    <xf numFmtId="0" fontId="46" fillId="4" borderId="22" xfId="0" applyFont="1" applyFill="1" applyBorder="1" applyAlignment="1" applyProtection="1">
      <alignment horizontal="centerContinuous" vertical="center"/>
    </xf>
    <xf numFmtId="0" fontId="46" fillId="4" borderId="22" xfId="0" applyFont="1" applyFill="1" applyBorder="1" applyAlignment="1" applyProtection="1">
      <alignment horizontal="right" vertical="center"/>
    </xf>
    <xf numFmtId="0" fontId="46" fillId="4" borderId="60" xfId="0" applyFont="1" applyFill="1" applyBorder="1" applyAlignment="1" applyProtection="1">
      <alignment horizontal="centerContinuous" vertical="center"/>
    </xf>
    <xf numFmtId="0" fontId="46" fillId="4" borderId="18" xfId="0" applyFont="1" applyFill="1" applyBorder="1" applyAlignment="1" applyProtection="1">
      <alignment vertical="center"/>
    </xf>
    <xf numFmtId="0" fontId="46" fillId="4" borderId="61" xfId="0" applyFont="1" applyFill="1" applyBorder="1" applyAlignment="1" applyProtection="1">
      <alignment vertical="center"/>
    </xf>
    <xf numFmtId="0" fontId="28" fillId="3" borderId="14" xfId="0" applyFont="1" applyFill="1" applyBorder="1" applyAlignment="1" applyProtection="1">
      <alignment horizontal="center" wrapText="1"/>
    </xf>
    <xf numFmtId="0" fontId="28" fillId="3" borderId="18" xfId="0" applyFont="1" applyFill="1" applyBorder="1" applyAlignment="1" applyProtection="1">
      <alignment horizontal="center"/>
    </xf>
    <xf numFmtId="0" fontId="24" fillId="3" borderId="61" xfId="0" applyFont="1" applyFill="1" applyBorder="1" applyAlignment="1" applyProtection="1">
      <alignment horizontal="center"/>
    </xf>
    <xf numFmtId="0" fontId="24" fillId="3" borderId="78" xfId="0" applyFont="1" applyFill="1" applyBorder="1" applyProtection="1"/>
    <xf numFmtId="0" fontId="46" fillId="4" borderId="18" xfId="0" applyFont="1" applyFill="1" applyBorder="1" applyAlignment="1" applyProtection="1">
      <alignment horizontal="center"/>
    </xf>
    <xf numFmtId="0" fontId="29" fillId="3" borderId="71" xfId="0" applyFont="1" applyFill="1" applyBorder="1" applyAlignment="1" applyProtection="1">
      <alignment horizontal="center" wrapText="1"/>
    </xf>
    <xf numFmtId="0" fontId="28" fillId="3" borderId="51" xfId="0" applyFont="1" applyFill="1" applyBorder="1" applyAlignment="1" applyProtection="1">
      <alignment horizontal="center"/>
    </xf>
    <xf numFmtId="0" fontId="46" fillId="4" borderId="17" xfId="0" applyFont="1" applyFill="1" applyBorder="1" applyProtection="1"/>
    <xf numFmtId="1" fontId="28" fillId="3" borderId="51" xfId="0" applyNumberFormat="1" applyFont="1" applyFill="1" applyBorder="1" applyAlignment="1" applyProtection="1">
      <alignment horizontal="center"/>
    </xf>
    <xf numFmtId="0" fontId="46" fillId="4" borderId="17" xfId="0" applyFont="1" applyFill="1" applyBorder="1" applyAlignment="1" applyProtection="1">
      <alignment horizontal="center" vertical="center"/>
    </xf>
    <xf numFmtId="0" fontId="28" fillId="3" borderId="79" xfId="0" applyFont="1" applyFill="1" applyBorder="1" applyAlignment="1" applyProtection="1">
      <alignment horizontal="center"/>
    </xf>
    <xf numFmtId="0" fontId="3" fillId="0" borderId="21" xfId="0" applyFont="1" applyFill="1" applyBorder="1" applyAlignment="1">
      <alignment horizontal="center" vertical="center"/>
    </xf>
    <xf numFmtId="0" fontId="3" fillId="0" borderId="60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61" xfId="0" applyFont="1" applyFill="1" applyBorder="1" applyAlignment="1">
      <alignment horizontal="center" vertical="center"/>
    </xf>
    <xf numFmtId="0" fontId="14" fillId="0" borderId="58" xfId="0" applyFont="1" applyFill="1" applyBorder="1" applyAlignment="1">
      <alignment horizontal="center" vertical="center"/>
    </xf>
    <xf numFmtId="0" fontId="14" fillId="0" borderId="59" xfId="0" applyFont="1" applyFill="1" applyBorder="1" applyAlignment="1">
      <alignment horizontal="center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33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 wrapText="1"/>
    </xf>
    <xf numFmtId="0" fontId="8" fillId="0" borderId="71" xfId="0" applyFont="1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59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/>
    </xf>
    <xf numFmtId="0" fontId="7" fillId="0" borderId="58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44" xfId="0" applyNumberFormat="1" applyFont="1" applyFill="1" applyBorder="1" applyAlignment="1">
      <alignment horizontal="center" vertical="center"/>
    </xf>
    <xf numFmtId="0" fontId="7" fillId="0" borderId="59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14" fillId="0" borderId="31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7" fillId="0" borderId="56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7" fillId="0" borderId="57" xfId="0" applyFont="1" applyFill="1" applyBorder="1" applyAlignment="1">
      <alignment horizontal="center" vertical="center"/>
    </xf>
    <xf numFmtId="0" fontId="8" fillId="0" borderId="31" xfId="0" applyNumberFormat="1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24" fillId="3" borderId="23" xfId="0" applyFont="1" applyFill="1" applyBorder="1" applyAlignment="1" applyProtection="1">
      <alignment horizontal="center" wrapText="1"/>
      <protection locked="0"/>
    </xf>
    <xf numFmtId="0" fontId="24" fillId="3" borderId="46" xfId="0" applyFont="1" applyFill="1" applyBorder="1" applyAlignment="1" applyProtection="1">
      <alignment horizontal="center" wrapText="1"/>
      <protection locked="0"/>
    </xf>
    <xf numFmtId="0" fontId="24" fillId="3" borderId="36" xfId="0" applyFont="1" applyFill="1" applyBorder="1" applyAlignment="1" applyProtection="1">
      <alignment horizontal="center" wrapText="1"/>
      <protection locked="0"/>
    </xf>
    <xf numFmtId="0" fontId="43" fillId="3" borderId="22" xfId="0" applyFont="1" applyFill="1" applyBorder="1" applyAlignment="1" applyProtection="1">
      <alignment horizontal="center" vertical="center" wrapText="1"/>
    </xf>
    <xf numFmtId="0" fontId="43" fillId="3" borderId="0" xfId="0" applyFont="1" applyFill="1" applyBorder="1" applyAlignment="1" applyProtection="1">
      <alignment horizontal="center" vertical="center" wrapText="1"/>
    </xf>
    <xf numFmtId="0" fontId="46" fillId="4" borderId="63" xfId="0" applyFont="1" applyFill="1" applyBorder="1" applyAlignment="1" applyProtection="1">
      <alignment horizontal="center" vertical="center"/>
    </xf>
    <xf numFmtId="0" fontId="46" fillId="4" borderId="26" xfId="0" applyFont="1" applyFill="1" applyBorder="1" applyAlignment="1" applyProtection="1">
      <alignment horizontal="center" wrapText="1"/>
    </xf>
    <xf numFmtId="0" fontId="46" fillId="4" borderId="63" xfId="0" applyFont="1" applyFill="1" applyBorder="1" applyAlignment="1" applyProtection="1">
      <alignment horizontal="center" wrapText="1"/>
    </xf>
    <xf numFmtId="0" fontId="46" fillId="4" borderId="62" xfId="0" applyFont="1" applyFill="1" applyBorder="1" applyAlignment="1" applyProtection="1">
      <alignment horizontal="center" vertical="top" wrapText="1"/>
    </xf>
    <xf numFmtId="0" fontId="46" fillId="4" borderId="68" xfId="0" applyFont="1" applyFill="1" applyBorder="1" applyAlignment="1" applyProtection="1">
      <alignment horizontal="center" vertical="top" wrapText="1"/>
    </xf>
    <xf numFmtId="0" fontId="46" fillId="4" borderId="25" xfId="0" applyFont="1" applyFill="1" applyBorder="1" applyAlignment="1" applyProtection="1">
      <alignment horizontal="center" vertical="top" wrapText="1"/>
    </xf>
    <xf numFmtId="0" fontId="46" fillId="4" borderId="61" xfId="0" applyFont="1" applyFill="1" applyBorder="1" applyAlignment="1" applyProtection="1">
      <alignment horizontal="center" vertical="top" wrapText="1"/>
    </xf>
    <xf numFmtId="0" fontId="46" fillId="4" borderId="22" xfId="0" applyFont="1" applyFill="1" applyBorder="1" applyAlignment="1" applyProtection="1">
      <alignment horizontal="center" wrapText="1"/>
    </xf>
    <xf numFmtId="0" fontId="14" fillId="0" borderId="31" xfId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3" fillId="0" borderId="55" xfId="1" applyFont="1" applyFill="1" applyBorder="1" applyAlignment="1">
      <alignment horizontal="center" vertical="center"/>
    </xf>
    <xf numFmtId="0" fontId="8" fillId="0" borderId="31" xfId="1" applyNumberFormat="1" applyFont="1" applyFill="1" applyBorder="1" applyAlignment="1">
      <alignment horizontal="center" vertical="center" wrapText="1"/>
    </xf>
    <xf numFmtId="0" fontId="3" fillId="0" borderId="16" xfId="1" applyFont="1" applyFill="1" applyBorder="1" applyAlignment="1">
      <alignment horizontal="center" vertical="center"/>
    </xf>
    <xf numFmtId="0" fontId="3" fillId="0" borderId="21" xfId="1" applyFont="1" applyFill="1" applyBorder="1" applyAlignment="1">
      <alignment horizontal="center" vertical="center"/>
    </xf>
    <xf numFmtId="0" fontId="3" fillId="0" borderId="60" xfId="1" applyFon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 vertical="center"/>
    </xf>
    <xf numFmtId="0" fontId="3" fillId="0" borderId="61" xfId="1" applyFont="1" applyFill="1" applyBorder="1" applyAlignment="1">
      <alignment horizontal="center" vertical="center"/>
    </xf>
    <xf numFmtId="0" fontId="2" fillId="0" borderId="58" xfId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center" vertical="center"/>
    </xf>
    <xf numFmtId="0" fontId="2" fillId="0" borderId="59" xfId="1" applyFont="1" applyFill="1" applyBorder="1" applyAlignment="1">
      <alignment horizontal="center" vertical="center"/>
    </xf>
    <xf numFmtId="0" fontId="2" fillId="0" borderId="37" xfId="1" applyFont="1" applyFill="1" applyBorder="1" applyAlignment="1">
      <alignment horizontal="center" vertical="center"/>
    </xf>
    <xf numFmtId="0" fontId="2" fillId="0" borderId="31" xfId="1" applyFont="1" applyFill="1" applyBorder="1" applyAlignment="1">
      <alignment horizontal="center" vertical="center"/>
    </xf>
    <xf numFmtId="0" fontId="2" fillId="0" borderId="33" xfId="1" applyFont="1" applyFill="1" applyBorder="1" applyAlignment="1">
      <alignment horizontal="center" vertical="center"/>
    </xf>
    <xf numFmtId="0" fontId="14" fillId="0" borderId="58" xfId="1" applyFont="1" applyFill="1" applyBorder="1" applyAlignment="1">
      <alignment horizontal="center" vertical="center"/>
    </xf>
    <xf numFmtId="0" fontId="14" fillId="0" borderId="59" xfId="1" applyFont="1" applyFill="1" applyBorder="1" applyAlignment="1">
      <alignment horizontal="center" vertical="center"/>
    </xf>
    <xf numFmtId="0" fontId="14" fillId="0" borderId="37" xfId="1" applyFont="1" applyFill="1" applyBorder="1" applyAlignment="1">
      <alignment horizontal="center" vertical="center"/>
    </xf>
    <xf numFmtId="0" fontId="14" fillId="0" borderId="33" xfId="1" applyFont="1" applyFill="1" applyBorder="1" applyAlignment="1">
      <alignment horizontal="center" vertical="center"/>
    </xf>
    <xf numFmtId="0" fontId="7" fillId="0" borderId="58" xfId="1" applyFont="1" applyFill="1" applyBorder="1" applyAlignment="1">
      <alignment horizontal="center" vertical="center"/>
    </xf>
    <xf numFmtId="0" fontId="7" fillId="0" borderId="44" xfId="1" applyFont="1" applyFill="1" applyBorder="1" applyAlignment="1">
      <alignment horizontal="center" vertical="center"/>
    </xf>
    <xf numFmtId="0" fontId="7" fillId="0" borderId="59" xfId="1" applyFont="1" applyFill="1" applyBorder="1" applyAlignment="1">
      <alignment horizontal="center" vertical="center"/>
    </xf>
    <xf numFmtId="0" fontId="7" fillId="0" borderId="56" xfId="1" applyFont="1" applyFill="1" applyBorder="1" applyAlignment="1">
      <alignment horizontal="center" vertical="center"/>
    </xf>
    <xf numFmtId="0" fontId="7" fillId="0" borderId="45" xfId="1" applyFont="1" applyFill="1" applyBorder="1" applyAlignment="1">
      <alignment horizontal="center" vertical="center"/>
    </xf>
    <xf numFmtId="0" fontId="7" fillId="0" borderId="57" xfId="1" applyFont="1" applyFill="1" applyBorder="1" applyAlignment="1">
      <alignment horizontal="center" vertical="center"/>
    </xf>
    <xf numFmtId="0" fontId="7" fillId="0" borderId="44" xfId="1" applyNumberFormat="1" applyFont="1" applyFill="1" applyBorder="1" applyAlignment="1">
      <alignment horizontal="center" vertical="center"/>
    </xf>
    <xf numFmtId="0" fontId="8" fillId="0" borderId="37" xfId="1" applyFont="1" applyFill="1" applyBorder="1" applyAlignment="1">
      <alignment horizontal="center" vertical="center" wrapText="1"/>
    </xf>
    <xf numFmtId="0" fontId="4" fillId="0" borderId="31" xfId="1" applyFont="1" applyFill="1" applyBorder="1" applyAlignment="1">
      <alignment horizontal="center" vertical="center"/>
    </xf>
    <xf numFmtId="0" fontId="4" fillId="0" borderId="33" xfId="1" applyFont="1" applyFill="1" applyBorder="1" applyAlignment="1">
      <alignment horizontal="center" vertical="center"/>
    </xf>
    <xf numFmtId="0" fontId="8" fillId="0" borderId="37" xfId="1" applyFont="1" applyFill="1" applyBorder="1" applyAlignment="1">
      <alignment horizontal="center" vertical="center"/>
    </xf>
    <xf numFmtId="0" fontId="8" fillId="0" borderId="31" xfId="1" applyFont="1" applyFill="1" applyBorder="1" applyAlignment="1">
      <alignment horizontal="center" vertical="center"/>
    </xf>
    <xf numFmtId="0" fontId="8" fillId="2" borderId="36" xfId="1" applyFont="1" applyFill="1" applyBorder="1" applyAlignment="1">
      <alignment horizontal="center" vertical="center" wrapText="1"/>
    </xf>
    <xf numFmtId="0" fontId="8" fillId="2" borderId="31" xfId="1" applyFont="1" applyFill="1" applyBorder="1" applyAlignment="1">
      <alignment horizontal="center" vertical="center" wrapText="1"/>
    </xf>
    <xf numFmtId="0" fontId="8" fillId="2" borderId="23" xfId="1" applyFont="1" applyFill="1" applyBorder="1" applyAlignment="1">
      <alignment horizontal="center" vertical="center" wrapText="1"/>
    </xf>
    <xf numFmtId="0" fontId="8" fillId="0" borderId="31" xfId="1" applyFont="1" applyFill="1" applyBorder="1" applyAlignment="1">
      <alignment horizontal="center" vertical="center" wrapText="1"/>
    </xf>
    <xf numFmtId="0" fontId="3" fillId="0" borderId="20" xfId="1" applyFont="1" applyFill="1" applyBorder="1" applyAlignment="1">
      <alignment horizontal="center" vertical="center"/>
    </xf>
    <xf numFmtId="0" fontId="3" fillId="0" borderId="54" xfId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29">
    <dxf>
      <fill>
        <patternFill>
          <bgColor theme="0" tint="-0.14996795556505021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14996795556505021"/>
      </font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0" tint="-0.14996795556505021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0" tint="-0.14996795556505021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0" tint="-0.14996795556505021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Distribution!$B$23:$D$23</c:f>
              <c:strCache>
                <c:ptCount val="3"/>
                <c:pt idx="0">
                  <c:v>VIP01</c:v>
                </c:pt>
                <c:pt idx="1">
                  <c:v>VIP02</c:v>
                </c:pt>
                <c:pt idx="2">
                  <c:v>VIP03</c:v>
                </c:pt>
              </c:strCache>
            </c:strRef>
          </c:cat>
          <c:val>
            <c:numRef>
              <c:f>Distribution!$B$26:$D$26</c:f>
              <c:numCache>
                <c:formatCode>0.0</c:formatCode>
                <c:ptCount val="3"/>
                <c:pt idx="0">
                  <c:v>127.15517241379311</c:v>
                </c:pt>
                <c:pt idx="1">
                  <c:v>25.431034482758619</c:v>
                </c:pt>
                <c:pt idx="2">
                  <c:v>1.2931034482758621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42624"/>
        <c:axId val="67256704"/>
      </c:barChart>
      <c:catAx>
        <c:axId val="67242624"/>
        <c:scaling>
          <c:orientation val="minMax"/>
        </c:scaling>
        <c:delete val="0"/>
        <c:axPos val="b"/>
        <c:majorTickMark val="out"/>
        <c:minorTickMark val="none"/>
        <c:tickLblPos val="nextTo"/>
        <c:crossAx val="67256704"/>
        <c:crosses val="autoZero"/>
        <c:auto val="1"/>
        <c:lblAlgn val="ctr"/>
        <c:lblOffset val="100"/>
        <c:noMultiLvlLbl val="0"/>
      </c:catAx>
      <c:valAx>
        <c:axId val="67256704"/>
        <c:scaling>
          <c:orientation val="minMax"/>
          <c:max val="80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67242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3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85725</xdr:rowOff>
    </xdr:from>
    <xdr:to>
      <xdr:col>5</xdr:col>
      <xdr:colOff>99392</xdr:colOff>
      <xdr:row>1</xdr:row>
      <xdr:rowOff>381000</xdr:rowOff>
    </xdr:to>
    <xdr:pic>
      <xdr:nvPicPr>
        <xdr:cNvPr id="58383" name="Picture 1" descr="newlogoMTB2colo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5725"/>
          <a:ext cx="5076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0</xdr:row>
      <xdr:rowOff>0</xdr:rowOff>
    </xdr:from>
    <xdr:to>
      <xdr:col>3</xdr:col>
      <xdr:colOff>552450</xdr:colOff>
      <xdr:row>0</xdr:row>
      <xdr:rowOff>0</xdr:rowOff>
    </xdr:to>
    <xdr:pic>
      <xdr:nvPicPr>
        <xdr:cNvPr id="58384" name="Images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72961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533400</xdr:colOff>
          <xdr:row>0</xdr:row>
          <xdr:rowOff>152400</xdr:rowOff>
        </xdr:from>
        <xdr:to>
          <xdr:col>1</xdr:col>
          <xdr:colOff>561975</xdr:colOff>
          <xdr:row>0</xdr:row>
          <xdr:rowOff>447675</xdr:rowOff>
        </xdr:to>
        <xdr:sp macro="" textlink="">
          <xdr:nvSpPr>
            <xdr:cNvPr id="50177" name="CommandButton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523875</xdr:colOff>
          <xdr:row>0</xdr:row>
          <xdr:rowOff>619125</xdr:rowOff>
        </xdr:from>
        <xdr:to>
          <xdr:col>1</xdr:col>
          <xdr:colOff>552450</xdr:colOff>
          <xdr:row>1</xdr:row>
          <xdr:rowOff>180975</xdr:rowOff>
        </xdr:to>
        <xdr:sp macro="" textlink="">
          <xdr:nvSpPr>
            <xdr:cNvPr id="50178" name="CommandButton2" hidden="1">
              <a:extLst>
                <a:ext uri="{63B3BB69-23CF-44E3-9099-C40C66FF867C}">
                  <a14:compatExt spid="_x0000_s50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>
    <xdr:from>
      <xdr:col>0</xdr:col>
      <xdr:colOff>19050</xdr:colOff>
      <xdr:row>0</xdr:row>
      <xdr:rowOff>0</xdr:rowOff>
    </xdr:from>
    <xdr:to>
      <xdr:col>3</xdr:col>
      <xdr:colOff>552450</xdr:colOff>
      <xdr:row>0</xdr:row>
      <xdr:rowOff>0</xdr:rowOff>
    </xdr:to>
    <xdr:pic>
      <xdr:nvPicPr>
        <xdr:cNvPr id="58385" name="Images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72961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495300</xdr:colOff>
      <xdr:row>0</xdr:row>
      <xdr:rowOff>85725</xdr:rowOff>
    </xdr:from>
    <xdr:to>
      <xdr:col>6</xdr:col>
      <xdr:colOff>654326</xdr:colOff>
      <xdr:row>2</xdr:row>
      <xdr:rowOff>0</xdr:rowOff>
    </xdr:to>
    <xdr:pic>
      <xdr:nvPicPr>
        <xdr:cNvPr id="7" name="Picture 1" descr="newlogoMTB2colo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5725"/>
          <a:ext cx="62674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0</xdr:row>
      <xdr:rowOff>152400</xdr:rowOff>
    </xdr:from>
    <xdr:to>
      <xdr:col>1</xdr:col>
      <xdr:colOff>561975</xdr:colOff>
      <xdr:row>1</xdr:row>
      <xdr:rowOff>0</xdr:rowOff>
    </xdr:to>
    <xdr:sp macro="" textlink="">
      <xdr:nvSpPr>
        <xdr:cNvPr id="8" name="CommandButton1" hidden="1">
          <a:extLst>
            <a:ext uri="{63B3BB69-23CF-44E3-9099-C40C66FF867C}">
              <a14:compatExt xmlns:a14="http://schemas.microsoft.com/office/drawing/2010/main" spid="_x0000_s5026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0</xdr:col>
      <xdr:colOff>523875</xdr:colOff>
      <xdr:row>0</xdr:row>
      <xdr:rowOff>619125</xdr:rowOff>
    </xdr:from>
    <xdr:to>
      <xdr:col>1</xdr:col>
      <xdr:colOff>552450</xdr:colOff>
      <xdr:row>2</xdr:row>
      <xdr:rowOff>0</xdr:rowOff>
    </xdr:to>
    <xdr:sp macro="" textlink="">
      <xdr:nvSpPr>
        <xdr:cNvPr id="9" name="CommandButton2" hidden="1">
          <a:extLst>
            <a:ext uri="{63B3BB69-23CF-44E3-9099-C40C66FF867C}">
              <a14:compatExt xmlns:a14="http://schemas.microsoft.com/office/drawing/2010/main" spid="_x0000_s5026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0</xdr:col>
      <xdr:colOff>533400</xdr:colOff>
      <xdr:row>0</xdr:row>
      <xdr:rowOff>152400</xdr:rowOff>
    </xdr:from>
    <xdr:to>
      <xdr:col>1</xdr:col>
      <xdr:colOff>561975</xdr:colOff>
      <xdr:row>1</xdr:row>
      <xdr:rowOff>0</xdr:rowOff>
    </xdr:to>
    <xdr:pic>
      <xdr:nvPicPr>
        <xdr:cNvPr id="50261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52400"/>
          <a:ext cx="1790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0</xdr:col>
      <xdr:colOff>523875</xdr:colOff>
      <xdr:row>0</xdr:row>
      <xdr:rowOff>619125</xdr:rowOff>
    </xdr:from>
    <xdr:to>
      <xdr:col>1</xdr:col>
      <xdr:colOff>552450</xdr:colOff>
      <xdr:row>2</xdr:row>
      <xdr:rowOff>0</xdr:rowOff>
    </xdr:to>
    <xdr:pic>
      <xdr:nvPicPr>
        <xdr:cNvPr id="50262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19125"/>
          <a:ext cx="1790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285750</xdr:colOff>
      <xdr:row>27</xdr:row>
      <xdr:rowOff>42862</xdr:rowOff>
    </xdr:from>
    <xdr:to>
      <xdr:col>9</xdr:col>
      <xdr:colOff>238125</xdr:colOff>
      <xdr:row>44</xdr:row>
      <xdr:rowOff>33337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9525</xdr:rowOff>
    </xdr:from>
    <xdr:to>
      <xdr:col>4</xdr:col>
      <xdr:colOff>904875</xdr:colOff>
      <xdr:row>2</xdr:row>
      <xdr:rowOff>371475</xdr:rowOff>
    </xdr:to>
    <xdr:pic>
      <xdr:nvPicPr>
        <xdr:cNvPr id="55333" name="Picture 1" descr="newlogoMTB2colo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09550"/>
          <a:ext cx="5076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95250</xdr:colOff>
      <xdr:row>8</xdr:row>
      <xdr:rowOff>109537</xdr:rowOff>
    </xdr:from>
    <xdr:to>
      <xdr:col>31</xdr:col>
      <xdr:colOff>0</xdr:colOff>
      <xdr:row>11</xdr:row>
      <xdr:rowOff>628650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0" y="3433762"/>
          <a:ext cx="2447925" cy="1223963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12</xdr:row>
      <xdr:rowOff>28575</xdr:rowOff>
    </xdr:from>
    <xdr:to>
      <xdr:col>31</xdr:col>
      <xdr:colOff>66675</xdr:colOff>
      <xdr:row>15</xdr:row>
      <xdr:rowOff>604838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7675" y="4733925"/>
          <a:ext cx="2543175" cy="1271588"/>
        </a:xfrm>
        <a:prstGeom prst="rect">
          <a:avLst/>
        </a:prstGeom>
      </xdr:spPr>
    </xdr:pic>
    <xdr:clientData/>
  </xdr:twoCellAnchor>
  <xdr:twoCellAnchor editAs="oneCell">
    <xdr:from>
      <xdr:col>28</xdr:col>
      <xdr:colOff>57149</xdr:colOff>
      <xdr:row>16</xdr:row>
      <xdr:rowOff>38098</xdr:rowOff>
    </xdr:from>
    <xdr:to>
      <xdr:col>30</xdr:col>
      <xdr:colOff>800100</xdr:colOff>
      <xdr:row>19</xdr:row>
      <xdr:rowOff>628649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88149" y="6067423"/>
          <a:ext cx="2438401" cy="121920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</xdr:colOff>
      <xdr:row>20</xdr:row>
      <xdr:rowOff>38099</xdr:rowOff>
    </xdr:from>
    <xdr:to>
      <xdr:col>31</xdr:col>
      <xdr:colOff>38100</xdr:colOff>
      <xdr:row>23</xdr:row>
      <xdr:rowOff>623887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0050" y="7372349"/>
          <a:ext cx="2562225" cy="12811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85725</xdr:rowOff>
    </xdr:from>
    <xdr:to>
      <xdr:col>2</xdr:col>
      <xdr:colOff>0</xdr:colOff>
      <xdr:row>2</xdr:row>
      <xdr:rowOff>0</xdr:rowOff>
    </xdr:to>
    <xdr:pic>
      <xdr:nvPicPr>
        <xdr:cNvPr id="57353" name="Picture 1" descr="newlogoMTB2colo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5725"/>
          <a:ext cx="10287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533400</xdr:colOff>
          <xdr:row>0</xdr:row>
          <xdr:rowOff>152400</xdr:rowOff>
        </xdr:from>
        <xdr:to>
          <xdr:col>1</xdr:col>
          <xdr:colOff>561975</xdr:colOff>
          <xdr:row>1</xdr:row>
          <xdr:rowOff>0</xdr:rowOff>
        </xdr:to>
        <xdr:sp macro="" textlink="">
          <xdr:nvSpPr>
            <xdr:cNvPr id="57345" name="CommandButton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523875</xdr:colOff>
          <xdr:row>1</xdr:row>
          <xdr:rowOff>0</xdr:rowOff>
        </xdr:from>
        <xdr:to>
          <xdr:col>1</xdr:col>
          <xdr:colOff>552450</xdr:colOff>
          <xdr:row>2</xdr:row>
          <xdr:rowOff>0</xdr:rowOff>
        </xdr:to>
        <xdr:sp macro="" textlink="">
          <xdr:nvSpPr>
            <xdr:cNvPr id="57346" name="CommandButton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mtb" refreshedDate="40928.501152662036" createdVersion="1" refreshedVersion="2" recordCount="233" upgradeOnRefresh="1">
  <cacheSource type="worksheet">
    <worksheetSource ref="E3:AH417" sheet="Chart_list_net"/>
  </cacheSource>
  <cacheFields count="15">
    <cacheField name="SHOCK LENGHT" numFmtId="0">
      <sharedItems containsBlank="1" containsMixedTypes="1" containsNumber="1" minValue="190" maxValue="402.5" count="14">
        <n v="267"/>
        <n v="216"/>
        <n v="222"/>
        <n v="200"/>
        <n v="240"/>
        <n v="190"/>
        <m/>
        <n v="238"/>
        <n v="269"/>
        <s v="190 - pas standard"/>
        <n v="215"/>
        <n v="228"/>
        <n v="402.5"/>
        <s v="?"/>
      </sharedItems>
    </cacheField>
    <cacheField name="tendance pour poids entre 2 tranches" numFmtId="0">
      <sharedItems containsBlank="1" count="4">
        <m/>
        <s v="-"/>
        <s v="+"/>
        <s v="*"/>
      </sharedItems>
    </cacheField>
    <cacheField name="raideur roue assiette (lbs/inch)" numFmtId="0">
      <sharedItems containsString="0" containsBlank="1" containsNumber="1" minValue="0.77160493827160492" maxValue="61.983471074380155"/>
    </cacheField>
    <cacheField name="raideur roue assiette (kg/mm)" numFmtId="0">
      <sharedItems containsString="0" containsBlank="1" containsNumber="1" minValue="1.3778659611992945E-2" maxValue="1.1068476977567885"/>
    </cacheField>
    <cacheField name="POIDS SUR ARR              AU SAG " numFmtId="0">
      <sharedItems containsString="0" containsBlank="1" containsNumber="1" minValue="0" maxValue="61.802038801321103"/>
    </cacheField>
    <cacheField name="SAG pour                   pilote 70 kgs" numFmtId="0">
      <sharedItems containsString="0" containsBlank="1" containsNumber="1" minValue="0" maxValue="19.11168"/>
    </cacheField>
    <cacheField name="65/74kg" numFmtId="0">
      <sharedItems containsString="0" containsBlank="1" containsNumber="1" minValue="10" maxValue="500" count="16">
        <n v="225"/>
        <n v="325"/>
        <n v="300"/>
        <n v="475"/>
        <n v="375"/>
        <n v="275"/>
        <n v="350"/>
        <n v="250"/>
        <m/>
        <n v="400"/>
        <n v="425"/>
        <n v="450"/>
        <n v="200"/>
        <n v="187.5"/>
        <n v="500"/>
        <n v="10"/>
      </sharedItems>
    </cacheField>
    <cacheField name="75/84kg" numFmtId="0">
      <sharedItems containsString="0" containsBlank="1" containsNumber="1" minValue="35" maxValue="525" count="17">
        <n v="250"/>
        <n v="350"/>
        <n v="325"/>
        <n v="500"/>
        <n v="400"/>
        <n v="300"/>
        <n v="375"/>
        <n v="275"/>
        <m/>
        <n v="425"/>
        <n v="450"/>
        <n v="475"/>
        <n v="225"/>
        <n v="212.5"/>
        <n v="525"/>
        <n v="200"/>
        <n v="35"/>
      </sharedItems>
    </cacheField>
    <cacheField name="85/95kg" numFmtId="0">
      <sharedItems containsString="0" containsBlank="1" containsNumber="1" minValue="60" maxValue="550" count="17">
        <n v="275"/>
        <n v="375"/>
        <n v="350"/>
        <n v="525"/>
        <n v="425"/>
        <n v="325"/>
        <n v="400"/>
        <n v="300"/>
        <m/>
        <n v="450"/>
        <n v="475"/>
        <n v="500"/>
        <n v="250"/>
        <n v="237.5"/>
        <n v="550"/>
        <n v="225"/>
        <n v="60"/>
      </sharedItems>
    </cacheField>
    <cacheField name="95/105kg" numFmtId="0">
      <sharedItems containsString="0" containsBlank="1" containsNumber="1" minValue="85" maxValue="575" count="17">
        <n v="300"/>
        <n v="400"/>
        <n v="375"/>
        <n v="550"/>
        <n v="450"/>
        <n v="350"/>
        <n v="425"/>
        <n v="325"/>
        <m/>
        <n v="475"/>
        <n v="500"/>
        <n v="525"/>
        <n v="275"/>
        <n v="262.5"/>
        <n v="575"/>
        <n v="250"/>
        <n v="85"/>
      </sharedItems>
    </cacheField>
    <cacheField name="105/115kg" numFmtId="0">
      <sharedItems containsString="0" containsBlank="1" containsNumber="1" minValue="110" maxValue="600" count="17">
        <n v="325"/>
        <n v="425"/>
        <n v="400"/>
        <n v="575"/>
        <n v="475"/>
        <n v="375"/>
        <n v="450"/>
        <n v="350"/>
        <m/>
        <n v="500"/>
        <n v="525"/>
        <n v="550"/>
        <n v="300"/>
        <n v="287.5"/>
        <n v="600"/>
        <n v="275"/>
        <n v="110"/>
      </sharedItems>
    </cacheField>
    <cacheField name="115/125kg" numFmtId="0">
      <sharedItems containsString="0" containsBlank="1" containsNumber="1" minValue="135" maxValue="625" count="17">
        <n v="350"/>
        <n v="450"/>
        <n v="425"/>
        <n v="600"/>
        <n v="500"/>
        <n v="400"/>
        <n v="475"/>
        <n v="375"/>
        <m/>
        <n v="525"/>
        <n v="550"/>
        <n v="575"/>
        <n v="325"/>
        <n v="312.5"/>
        <n v="625"/>
        <n v="300"/>
        <n v="135"/>
      </sharedItems>
    </cacheField>
    <cacheField name="125/135kg" numFmtId="0">
      <sharedItems containsString="0" containsBlank="1" containsNumber="1" minValue="160" maxValue="650" count="17">
        <n v="375"/>
        <n v="475"/>
        <n v="450"/>
        <n v="625"/>
        <n v="525"/>
        <n v="425"/>
        <n v="500"/>
        <n v="400"/>
        <m/>
        <n v="550"/>
        <n v="575"/>
        <n v="600"/>
        <n v="350"/>
        <n v="337.5"/>
        <n v="650"/>
        <n v="325"/>
        <n v="160"/>
      </sharedItems>
    </cacheField>
    <cacheField name="Progressivité" numFmtId="0">
      <sharedItems containsString="0" containsBlank="1" containsNumber="1" minValue="-0.19565217391304357" maxValue="1"/>
    </cacheField>
    <cacheField name="VALVING" numFmtId="0">
      <sharedItems containsBlank="1" count="11">
        <s v="ST02"/>
        <s v="ST04"/>
        <s v="ST03"/>
        <s v="ST01"/>
        <m/>
        <s v="ST06"/>
        <s v="ST05"/>
        <s v="ST07"/>
        <s v="ST10"/>
        <s v="ST 04"/>
        <s v="C-ST01/D-ST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3">
  <r>
    <x v="0"/>
    <x v="0"/>
    <n v="36"/>
    <n v="0.6428571428571429"/>
    <n v="58.052906903961315"/>
    <n v="0.40135343044713989"/>
    <x v="0"/>
    <x v="0"/>
    <x v="0"/>
    <x v="0"/>
    <x v="0"/>
    <x v="0"/>
    <x v="0"/>
    <n v="0"/>
    <x v="0"/>
  </r>
  <r>
    <x v="1"/>
    <x v="0"/>
    <n v="40.868165585232134"/>
    <n v="0.72978867116485957"/>
    <n v="50.461153375641345"/>
    <n v="0.38613326910145518"/>
    <x v="1"/>
    <x v="1"/>
    <x v="1"/>
    <x v="1"/>
    <x v="1"/>
    <x v="1"/>
    <x v="1"/>
    <m/>
    <x v="1"/>
  </r>
  <r>
    <x v="2"/>
    <x v="0"/>
    <n v="36.676610103183535"/>
    <n v="0.65493946612827736"/>
    <n v="54.458453889180504"/>
    <n v="0.41533647499481668"/>
    <x v="2"/>
    <x v="2"/>
    <x v="2"/>
    <x v="2"/>
    <x v="2"/>
    <x v="2"/>
    <x v="2"/>
    <n v="1.0489510489510422E-2"/>
    <x v="1"/>
  </r>
  <r>
    <x v="3"/>
    <x v="0"/>
    <n v="34.696859021183343"/>
    <n v="0.61958676823541681"/>
    <n v="55.005788786272305"/>
    <n v="0.4209491943311402"/>
    <x v="3"/>
    <x v="3"/>
    <x v="3"/>
    <x v="3"/>
    <x v="3"/>
    <x v="3"/>
    <x v="3"/>
    <n v="4.0540540540540633E-2"/>
    <x v="2"/>
  </r>
  <r>
    <x v="4"/>
    <x v="1"/>
    <n v="33.415014479839606"/>
    <n v="0.59669668713999291"/>
    <n v="56.084436343784354"/>
    <n v="0.38968297252199802"/>
    <x v="4"/>
    <x v="4"/>
    <x v="4"/>
    <x v="4"/>
    <x v="4"/>
    <x v="4"/>
    <x v="4"/>
    <n v="0.12835820895522393"/>
    <x v="1"/>
  </r>
  <r>
    <x v="2"/>
    <x v="2"/>
    <n v="34.580755495196421"/>
    <n v="0.61751349098565034"/>
    <n v="51.197851517422102"/>
    <n v="0.42000855644837909"/>
    <x v="5"/>
    <x v="5"/>
    <x v="5"/>
    <x v="5"/>
    <x v="5"/>
    <x v="5"/>
    <x v="5"/>
    <n v="0.11347517730496449"/>
    <x v="0"/>
  </r>
  <r>
    <x v="4"/>
    <x v="0"/>
    <n v="31.1873468478503"/>
    <n v="0.55691690799732674"/>
    <n v="57.404250713688434"/>
    <n v="0.40485103134917105"/>
    <x v="6"/>
    <x v="6"/>
    <x v="6"/>
    <x v="6"/>
    <x v="6"/>
    <x v="6"/>
    <x v="6"/>
    <n v="0.13731343283582087"/>
    <x v="1"/>
  </r>
  <r>
    <x v="2"/>
    <x v="2"/>
    <n v="34.580755495196421"/>
    <n v="0.61751349098565034"/>
    <n v="51.197851517422102"/>
    <n v="0.42000855644837909"/>
    <x v="5"/>
    <x v="5"/>
    <x v="5"/>
    <x v="5"/>
    <x v="5"/>
    <x v="5"/>
    <x v="5"/>
    <n v="0.11347517730496449"/>
    <x v="0"/>
  </r>
  <r>
    <x v="4"/>
    <x v="0"/>
    <n v="33.158584835688188"/>
    <n v="0.59211758635157474"/>
    <n v="58.515487180745573"/>
    <n v="0.43230139698351372"/>
    <x v="2"/>
    <x v="2"/>
    <x v="2"/>
    <x v="2"/>
    <x v="2"/>
    <x v="2"/>
    <x v="2"/>
    <n v="0.13560804899387577"/>
    <x v="1"/>
  </r>
  <r>
    <x v="2"/>
    <x v="0"/>
    <n v="32.96279767941904"/>
    <n v="0.58862138713248291"/>
    <n v="54.732805519176516"/>
    <n v="0.42304248450514276"/>
    <x v="1"/>
    <x v="1"/>
    <x v="1"/>
    <x v="1"/>
    <x v="1"/>
    <x v="1"/>
    <x v="1"/>
    <n v="9.2356687898089179E-2"/>
    <x v="0"/>
  </r>
  <r>
    <x v="1"/>
    <x v="0"/>
    <n v="36.656507577423781"/>
    <n v="0.65458049245399608"/>
    <n v="51.634825457243487"/>
    <n v="0.40201980639466417"/>
    <x v="6"/>
    <x v="6"/>
    <x v="6"/>
    <x v="6"/>
    <x v="6"/>
    <x v="6"/>
    <x v="6"/>
    <n v="9.3851132686084152E-2"/>
    <x v="3"/>
  </r>
  <r>
    <x v="3"/>
    <x v="0"/>
    <n v="44.589774078478001"/>
    <n v="0.79624596568710715"/>
    <n v="49.713539403265187"/>
    <n v="0.3777066104837552"/>
    <x v="4"/>
    <x v="4"/>
    <x v="4"/>
    <x v="4"/>
    <x v="4"/>
    <x v="4"/>
    <x v="4"/>
    <n v="3.4482758620688922E-3"/>
    <x v="1"/>
  </r>
  <r>
    <x v="3"/>
    <x v="0"/>
    <n v="52.962361415154298"/>
    <n v="0.94575645384204099"/>
    <n v="43.270082042908122"/>
    <n v="0.33725359851922776"/>
    <x v="2"/>
    <x v="2"/>
    <x v="2"/>
    <x v="2"/>
    <x v="2"/>
    <x v="2"/>
    <x v="2"/>
    <n v="7.563025210084022E-2"/>
    <x v="0"/>
  </r>
  <r>
    <x v="4"/>
    <x v="2"/>
    <n v="35.068523895692181"/>
    <n v="0.62622364099450323"/>
    <n v="55.141773638503857"/>
    <n v="0.43393673654889986"/>
    <x v="7"/>
    <x v="7"/>
    <x v="7"/>
    <x v="7"/>
    <x v="7"/>
    <x v="7"/>
    <x v="7"/>
    <n v="0.10112359550561799"/>
    <x v="1"/>
  </r>
  <r>
    <x v="4"/>
    <x v="2"/>
    <n v="35.583044355882208"/>
    <n v="0.6354115063550394"/>
    <n v="54.732805519176516"/>
    <n v="0.40769393125480385"/>
    <x v="5"/>
    <x v="5"/>
    <x v="5"/>
    <x v="5"/>
    <x v="5"/>
    <x v="5"/>
    <x v="5"/>
    <n v="4.676258992805752E-2"/>
    <x v="0"/>
  </r>
  <r>
    <x v="3"/>
    <x v="0"/>
    <n v="41.617122473246134"/>
    <n v="0.74316290130796669"/>
    <n v="47.871653407836256"/>
    <n v="0.38969205581115829"/>
    <x v="6"/>
    <x v="6"/>
    <x v="6"/>
    <x v="6"/>
    <x v="6"/>
    <x v="6"/>
    <x v="6"/>
    <n v="7.5862068965517157E-2"/>
    <x v="0"/>
  </r>
  <r>
    <x v="5"/>
    <x v="2"/>
    <n v="57.368584962874323"/>
    <n v="1.0244390171941844"/>
    <n v="43.614869024221541"/>
    <n v="0.33147300458408374"/>
    <x v="6"/>
    <x v="6"/>
    <x v="6"/>
    <x v="6"/>
    <x v="6"/>
    <x v="6"/>
    <x v="6"/>
    <n v="1.214574898785435E-2"/>
    <x v="0"/>
  </r>
  <r>
    <x v="5"/>
    <x v="2"/>
    <n v="49.09593345396906"/>
    <n v="0.87671309739230463"/>
    <n v="43.614869024221541"/>
    <n v="0.35831292398360465"/>
    <x v="6"/>
    <x v="6"/>
    <x v="6"/>
    <x v="6"/>
    <x v="6"/>
    <x v="6"/>
    <x v="6"/>
    <n v="9.7378277153557971E-2"/>
    <x v="0"/>
  </r>
  <r>
    <x v="2"/>
    <x v="2"/>
    <n v="37.093681519357197"/>
    <n v="0.66238716998852143"/>
    <n v="54.732805519176516"/>
    <n v="0.4105208073691719"/>
    <x v="1"/>
    <x v="1"/>
    <x v="1"/>
    <x v="1"/>
    <x v="1"/>
    <x v="1"/>
    <x v="1"/>
    <n v="1.3513513513513526E-2"/>
    <x v="1"/>
  </r>
  <r>
    <x v="2"/>
    <x v="2"/>
    <n v="36.8983885467402"/>
    <n v="0.65889979547750355"/>
    <n v="53.346939930983858"/>
    <n v="0.43613262976731615"/>
    <x v="5"/>
    <x v="5"/>
    <x v="5"/>
    <x v="5"/>
    <x v="5"/>
    <x v="5"/>
    <x v="5"/>
    <n v="-2.5641025641025581E-2"/>
    <x v="1"/>
  </r>
  <r>
    <x v="4"/>
    <x v="0"/>
    <n v="38.671875"/>
    <n v="0.6905691964285714"/>
    <n v="54.732805519176516"/>
    <n v="0.39628762622369423"/>
    <x v="5"/>
    <x v="5"/>
    <x v="5"/>
    <x v="5"/>
    <x v="5"/>
    <x v="5"/>
    <x v="5"/>
    <n v="9.9999999999999978E-2"/>
    <x v="1"/>
  </r>
  <r>
    <x v="4"/>
    <x v="0"/>
    <n v="38.28803742481621"/>
    <n v="0.68371495401457516"/>
    <n v="53.346939930983858"/>
    <n v="0.38307697343741903"/>
    <x v="5"/>
    <x v="5"/>
    <x v="5"/>
    <x v="5"/>
    <x v="5"/>
    <x v="5"/>
    <x v="5"/>
    <n v="6.3432835820895664E-2"/>
    <x v="0"/>
  </r>
  <r>
    <x v="2"/>
    <x v="0"/>
    <n v="39.246913580246918"/>
    <n v="0.70083774250440922"/>
    <n v="51.924098451489741"/>
    <n v="0.4116034227673927"/>
    <x v="5"/>
    <x v="5"/>
    <x v="5"/>
    <x v="5"/>
    <x v="5"/>
    <x v="5"/>
    <x v="5"/>
    <n v="9.3333333333333338E-2"/>
    <x v="1"/>
  </r>
  <r>
    <x v="3"/>
    <x v="2"/>
    <n v="61.436672967863906"/>
    <n v="1.0970834458547125"/>
    <n v="45.792750517958623"/>
    <n v="0.32407177289632255"/>
    <x v="1"/>
    <x v="1"/>
    <x v="1"/>
    <x v="1"/>
    <x v="1"/>
    <x v="1"/>
    <x v="1"/>
    <n v="-8.6956521739130516E-2"/>
    <x v="3"/>
  </r>
  <r>
    <x v="6"/>
    <x v="0"/>
    <m/>
    <m/>
    <m/>
    <m/>
    <x v="8"/>
    <x v="8"/>
    <x v="8"/>
    <x v="8"/>
    <x v="8"/>
    <x v="8"/>
    <x v="8"/>
    <m/>
    <x v="4"/>
  </r>
  <r>
    <x v="2"/>
    <x v="0"/>
    <n v="35.076530612244902"/>
    <n v="0.62636661807580185"/>
    <n v="53.346939930983858"/>
    <n v="0.44731551771006783"/>
    <x v="5"/>
    <x v="5"/>
    <x v="5"/>
    <x v="5"/>
    <x v="5"/>
    <x v="5"/>
    <x v="5"/>
    <n v="7.1428571428571341E-2"/>
    <x v="3"/>
  </r>
  <r>
    <x v="3"/>
    <x v="0"/>
    <n v="48.010973936899859"/>
    <n v="0.85733882030178321"/>
    <n v="43.614869024221541"/>
    <n v="0.36233891189353284"/>
    <x v="6"/>
    <x v="6"/>
    <x v="6"/>
    <x v="6"/>
    <x v="6"/>
    <x v="6"/>
    <x v="6"/>
    <m/>
    <x v="0"/>
  </r>
  <r>
    <x v="2"/>
    <x v="2"/>
    <n v="36.363636363636367"/>
    <n v="0.64935064935064946"/>
    <n v="51.197851517422102"/>
    <n v="0.42162936543759377"/>
    <x v="5"/>
    <x v="5"/>
    <x v="5"/>
    <x v="5"/>
    <x v="5"/>
    <x v="5"/>
    <x v="5"/>
    <n v="7.2727272727272793E-2"/>
    <x v="3"/>
  </r>
  <r>
    <x v="4"/>
    <x v="2"/>
    <n v="32.699167657550532"/>
    <n v="0.58391370817054522"/>
    <n v="54.732805519176516"/>
    <n v="0.42251254266496807"/>
    <x v="5"/>
    <x v="5"/>
    <x v="5"/>
    <x v="5"/>
    <x v="5"/>
    <x v="5"/>
    <x v="5"/>
    <n v="9.6551724137930964E-2"/>
    <x v="0"/>
  </r>
  <r>
    <x v="3"/>
    <x v="2"/>
    <n v="35.273368606701943"/>
    <n v="0.62988158226253466"/>
    <n v="48.954509496061739"/>
    <n v="0.44059058546455565"/>
    <x v="6"/>
    <x v="6"/>
    <x v="6"/>
    <x v="6"/>
    <x v="6"/>
    <x v="6"/>
    <x v="6"/>
    <n v="9.5238095238095191E-2"/>
    <x v="3"/>
  </r>
  <r>
    <x v="4"/>
    <x v="2"/>
    <n v="32.699167657550532"/>
    <n v="0.58391370817054522"/>
    <n v="54.732805519176516"/>
    <n v="0.42251254266496807"/>
    <x v="5"/>
    <x v="5"/>
    <x v="5"/>
    <x v="5"/>
    <x v="5"/>
    <x v="5"/>
    <x v="5"/>
    <n v="9.6551724137930964E-2"/>
    <x v="0"/>
  </r>
  <r>
    <x v="3"/>
    <x v="2"/>
    <n v="39.457070707070706"/>
    <n v="0.70459054834054835"/>
    <n v="46.280786510170721"/>
    <n v="0.44429555049763891"/>
    <x v="5"/>
    <x v="5"/>
    <x v="5"/>
    <x v="5"/>
    <x v="5"/>
    <x v="5"/>
    <x v="5"/>
    <n v="3.4090909090909206E-2"/>
    <x v="4"/>
  </r>
  <r>
    <x v="1"/>
    <x v="0"/>
    <n v="35.050472680660143"/>
    <n v="0.62590129786893112"/>
    <n v="51.197851517422102"/>
    <n v="0.41088307503505733"/>
    <x v="6"/>
    <x v="6"/>
    <x v="6"/>
    <x v="6"/>
    <x v="6"/>
    <x v="6"/>
    <x v="6"/>
    <n v="0.10759493670886085"/>
    <x v="1"/>
  </r>
  <r>
    <x v="3"/>
    <x v="0"/>
    <n v="39.0625"/>
    <n v="0.69754464285714268"/>
    <n v="47.4"/>
    <n v="0.41637647058823529"/>
    <x v="9"/>
    <x v="9"/>
    <x v="9"/>
    <x v="9"/>
    <x v="9"/>
    <x v="9"/>
    <x v="9"/>
    <n v="8.1250000000000072E-2"/>
    <x v="2"/>
  </r>
  <r>
    <x v="4"/>
    <x v="0"/>
    <n v="33.933921856462028"/>
    <n v="0.60596289029396477"/>
    <n v="57.794318059823141"/>
    <n v="0.42769507788507932"/>
    <x v="2"/>
    <x v="2"/>
    <x v="2"/>
    <x v="2"/>
    <x v="2"/>
    <x v="2"/>
    <x v="2"/>
    <n v="5.8295964125560547E-2"/>
    <x v="1"/>
  </r>
  <r>
    <x v="4"/>
    <x v="0"/>
    <n v="31.143851373236217"/>
    <n v="0.55614020309350387"/>
    <n v="57.794318059823141"/>
    <n v="0.39405585562753798"/>
    <x v="4"/>
    <x v="4"/>
    <x v="4"/>
    <x v="4"/>
    <x v="4"/>
    <x v="4"/>
    <x v="4"/>
    <m/>
    <x v="1"/>
  </r>
  <r>
    <x v="2"/>
    <x v="0"/>
    <n v="36.62109375"/>
    <n v="0.65394810267857129"/>
    <n v="53.346939930983858"/>
    <n v="0.37489300531891406"/>
    <x v="4"/>
    <x v="4"/>
    <x v="4"/>
    <x v="4"/>
    <x v="4"/>
    <x v="4"/>
    <x v="4"/>
    <n v="0.1875"/>
    <x v="5"/>
  </r>
  <r>
    <x v="4"/>
    <x v="0"/>
    <n v="36.111111111111114"/>
    <n v="0.64484126984126988"/>
    <n v="57.794318059823141"/>
    <n v="0.39833622293539644"/>
    <x v="1"/>
    <x v="1"/>
    <x v="1"/>
    <x v="1"/>
    <x v="1"/>
    <x v="1"/>
    <x v="1"/>
    <n v="9.9999999999999343E-3"/>
    <x v="3"/>
  </r>
  <r>
    <x v="0"/>
    <x v="2"/>
    <n v="32.039871840512639"/>
    <n v="0.57214056858058282"/>
    <n v="56.879999999999995"/>
    <n v="0.42152269662921332"/>
    <x v="0"/>
    <x v="0"/>
    <x v="0"/>
    <x v="0"/>
    <x v="0"/>
    <x v="0"/>
    <x v="0"/>
    <n v="9.4339622641509441E-2"/>
    <x v="6"/>
  </r>
  <r>
    <x v="4"/>
    <x v="0"/>
    <n v="35.502958579881657"/>
    <n v="0.63398140321217245"/>
    <n v="56.945795279370721"/>
    <n v="0.36850256856339458"/>
    <x v="4"/>
    <x v="4"/>
    <x v="4"/>
    <x v="4"/>
    <x v="4"/>
    <x v="4"/>
    <x v="4"/>
    <n v="0.11384615384615387"/>
    <x v="1"/>
  </r>
  <r>
    <x v="4"/>
    <x v="0"/>
    <n v="34.693877551020407"/>
    <n v="0.61953352769679293"/>
    <n v="58.605009342205555"/>
    <n v="0.36036335156305216"/>
    <x v="10"/>
    <x v="10"/>
    <x v="10"/>
    <x v="10"/>
    <x v="10"/>
    <x v="10"/>
    <x v="10"/>
    <n v="0.12857142857142861"/>
    <x v="2"/>
  </r>
  <r>
    <x v="4"/>
    <x v="0"/>
    <n v="35.856430850873103"/>
    <n v="0.64029340805130541"/>
    <n v="57.599614582043863"/>
    <n v="0.35911439704751608"/>
    <x v="9"/>
    <x v="9"/>
    <x v="9"/>
    <x v="9"/>
    <x v="9"/>
    <x v="9"/>
    <x v="9"/>
    <n v="0.11676646706586817"/>
    <x v="2"/>
  </r>
  <r>
    <x v="4"/>
    <x v="0"/>
    <n v="35.111263693392843"/>
    <n v="0.62698685166772938"/>
    <n v="59.278433177674316"/>
    <n v="0.35212267506548578"/>
    <x v="11"/>
    <x v="11"/>
    <x v="11"/>
    <x v="11"/>
    <x v="11"/>
    <x v="11"/>
    <x v="11"/>
    <n v="0.1256983240223464"/>
    <x v="2"/>
  </r>
  <r>
    <x v="2"/>
    <x v="0"/>
    <n v="32.933117543001245"/>
    <n v="0.58809138469645084"/>
    <n v="56.084436343784354"/>
    <n v="0.430200617601734"/>
    <x v="6"/>
    <x v="6"/>
    <x v="6"/>
    <x v="6"/>
    <x v="6"/>
    <x v="6"/>
    <x v="6"/>
    <n v="9.8159509202453948E-2"/>
    <x v="1"/>
  </r>
  <r>
    <x v="2"/>
    <x v="0"/>
    <n v="33.756413718606531"/>
    <n v="0.60279310211797377"/>
    <n v="54.732805519176516"/>
    <n v="0.40867161454318468"/>
    <x v="6"/>
    <x v="6"/>
    <x v="6"/>
    <x v="6"/>
    <x v="6"/>
    <x v="6"/>
    <x v="6"/>
    <n v="9.6273291925465854E-2"/>
    <x v="1"/>
  </r>
  <r>
    <x v="4"/>
    <x v="0"/>
    <n v="32.925850983584965"/>
    <n v="0.58796162470687441"/>
    <n v="55.141773638503857"/>
    <n v="0.42699256677777342"/>
    <x v="5"/>
    <x v="5"/>
    <x v="5"/>
    <x v="5"/>
    <x v="5"/>
    <x v="5"/>
    <x v="5"/>
    <n v="7.9584775086505175E-2"/>
    <x v="0"/>
  </r>
  <r>
    <x v="4"/>
    <x v="0"/>
    <n v="32.893294153765183"/>
    <n v="0.58738025274580685"/>
    <n v="57.273637914838275"/>
    <n v="0.42482972123497587"/>
    <x v="2"/>
    <x v="2"/>
    <x v="2"/>
    <x v="2"/>
    <x v="2"/>
    <x v="2"/>
    <x v="2"/>
    <n v="4.3046357615894003E-2"/>
    <x v="0"/>
  </r>
  <r>
    <x v="4"/>
    <x v="0"/>
    <n v="40"/>
    <n v="0.7142857142857143"/>
    <n v="52.640326746706272"/>
    <n v="0.38787609181783561"/>
    <x v="7"/>
    <x v="7"/>
    <x v="7"/>
    <x v="7"/>
    <x v="7"/>
    <x v="7"/>
    <x v="7"/>
    <n v="0.04"/>
    <x v="6"/>
  </r>
  <r>
    <x v="4"/>
    <x v="0"/>
    <n v="37.093681519357197"/>
    <n v="0.66238716998852143"/>
    <n v="54.732805519176516"/>
    <n v="0.37220553201471585"/>
    <x v="1"/>
    <x v="1"/>
    <x v="1"/>
    <x v="1"/>
    <x v="1"/>
    <x v="1"/>
    <x v="1"/>
    <n v="1"/>
    <x v="1"/>
  </r>
  <r>
    <x v="0"/>
    <x v="0"/>
    <n v="32.782048550213894"/>
    <n v="0.58539372411096235"/>
    <n v="54.732805519176516"/>
    <n v="0.42531694715800539"/>
    <x v="12"/>
    <x v="12"/>
    <x v="12"/>
    <x v="12"/>
    <x v="12"/>
    <x v="12"/>
    <x v="12"/>
    <n v="9.3117408906882582E-2"/>
    <x v="6"/>
  </r>
  <r>
    <x v="4"/>
    <x v="0"/>
    <n v="34.936844934157492"/>
    <n v="0.6238722309670981"/>
    <n v="57.404250713688434"/>
    <n v="0.40224188807786598"/>
    <x v="1"/>
    <x v="1"/>
    <x v="1"/>
    <x v="1"/>
    <x v="1"/>
    <x v="1"/>
    <x v="1"/>
    <n v="0.37704918032786883"/>
    <x v="1"/>
  </r>
  <r>
    <x v="2"/>
    <x v="0"/>
    <n v="35.6718192627824"/>
    <n v="0.63699677254968567"/>
    <n v="54.732805519176516"/>
    <n v="0.43571605962324833"/>
    <x v="2"/>
    <x v="2"/>
    <x v="2"/>
    <x v="2"/>
    <x v="2"/>
    <x v="2"/>
    <x v="2"/>
    <n v="0.13793103448275859"/>
    <x v="0"/>
  </r>
  <r>
    <x v="3"/>
    <x v="0"/>
    <n v="39.0625"/>
    <n v="0.69754464285714268"/>
    <n v="50.461153375641345"/>
    <n v="0.39660695986468991"/>
    <x v="9"/>
    <x v="9"/>
    <x v="9"/>
    <x v="9"/>
    <x v="9"/>
    <x v="9"/>
    <x v="9"/>
    <n v="6.8750000000000061E-2"/>
    <x v="4"/>
  </r>
  <r>
    <x v="7"/>
    <x v="0"/>
    <n v="37.792894935752081"/>
    <n v="0.6748731238527157"/>
    <n v="57.011514626433147"/>
    <n v="0.40027188776528588"/>
    <x v="4"/>
    <x v="4"/>
    <x v="4"/>
    <x v="4"/>
    <x v="4"/>
    <x v="4"/>
    <x v="4"/>
    <n v="-2.2222222222222313E-2"/>
    <x v="1"/>
  </r>
  <r>
    <x v="4"/>
    <x v="0"/>
    <n v="36.168981481481481"/>
    <n v="0.6458746693121693"/>
    <n v="56.88"/>
    <n v="0.40771583999999994"/>
    <x v="2"/>
    <x v="2"/>
    <x v="2"/>
    <x v="2"/>
    <x v="2"/>
    <x v="2"/>
    <x v="2"/>
    <n v="1"/>
    <x v="3"/>
  </r>
  <r>
    <x v="4"/>
    <x v="0"/>
    <n v="34.957803217754844"/>
    <n v="0.62424648603133648"/>
    <n v="57.366403617448427"/>
    <n v="0.41826516276872139"/>
    <x v="2"/>
    <x v="2"/>
    <x v="2"/>
    <x v="2"/>
    <x v="2"/>
    <x v="2"/>
    <x v="2"/>
    <n v="0"/>
    <x v="3"/>
  </r>
  <r>
    <x v="3"/>
    <x v="0"/>
    <n v="42.216715720221607"/>
    <n v="0.75386992357538585"/>
    <n v="47.71495363091114"/>
    <n v="0.4164036245611335"/>
    <x v="4"/>
    <x v="4"/>
    <x v="4"/>
    <x v="4"/>
    <x v="4"/>
    <x v="4"/>
    <x v="4"/>
    <n v="-6.5789473684210288E-3"/>
    <x v="1"/>
  </r>
  <r>
    <x v="0"/>
    <x v="0"/>
    <n v="38.739669421487598"/>
    <n v="0.6917798110979928"/>
    <n v="52.497862813642236"/>
    <n v="0.38541447738641188"/>
    <x v="13"/>
    <x v="13"/>
    <x v="13"/>
    <x v="13"/>
    <x v="13"/>
    <x v="13"/>
    <x v="13"/>
    <n v="6.8181818181818343E-2"/>
    <x v="6"/>
  </r>
  <r>
    <x v="4"/>
    <x v="0"/>
    <n v="32.793209876543209"/>
    <n v="0.58559303350970016"/>
    <n v="60.081564560187672"/>
    <n v="0.37999822479478701"/>
    <x v="10"/>
    <x v="10"/>
    <x v="10"/>
    <x v="10"/>
    <x v="10"/>
    <x v="10"/>
    <x v="10"/>
    <n v="0.11944444444444449"/>
    <x v="2"/>
  </r>
  <r>
    <x v="0"/>
    <x v="0"/>
    <n v="33.333333333333336"/>
    <n v="0.59523809523809523"/>
    <n v="59.455045202236619"/>
    <n v="0.372009221377123"/>
    <x v="2"/>
    <x v="2"/>
    <x v="2"/>
    <x v="2"/>
    <x v="2"/>
    <x v="2"/>
    <x v="2"/>
    <n v="0.1166666666666667"/>
    <x v="1"/>
  </r>
  <r>
    <x v="4"/>
    <x v="0"/>
    <n v="33.333333333333336"/>
    <n v="0.59523809523809523"/>
    <n v="56.88"/>
    <n v="0.41911578947368416"/>
    <x v="2"/>
    <x v="2"/>
    <x v="2"/>
    <x v="2"/>
    <x v="2"/>
    <x v="2"/>
    <x v="2"/>
    <n v="5.3333333333333378E-2"/>
    <x v="1"/>
  </r>
  <r>
    <x v="4"/>
    <x v="0"/>
    <n v="31.73828125"/>
    <n v="0.56675502232142849"/>
    <n v="58.566659457408015"/>
    <n v="0.42490467104321933"/>
    <x v="1"/>
    <x v="1"/>
    <x v="1"/>
    <x v="1"/>
    <x v="1"/>
    <x v="1"/>
    <x v="1"/>
    <n v="6.2500000000000056E-2"/>
    <x v="1"/>
  </r>
  <r>
    <x v="4"/>
    <x v="0"/>
    <n v="30.276816608996544"/>
    <n v="0.54065743944636691"/>
    <n v="60.118948094589939"/>
    <n v="0.43032510215074909"/>
    <x v="6"/>
    <x v="6"/>
    <x v="6"/>
    <x v="6"/>
    <x v="6"/>
    <x v="6"/>
    <x v="6"/>
    <n v="6.4705882352941099E-2"/>
    <x v="1"/>
  </r>
  <r>
    <x v="4"/>
    <x v="0"/>
    <n v="36.111111111111114"/>
    <n v="0.64484126984126988"/>
    <n v="55.141773638503857"/>
    <n v="0.38005407061614971"/>
    <x v="1"/>
    <x v="1"/>
    <x v="1"/>
    <x v="1"/>
    <x v="1"/>
    <x v="1"/>
    <x v="1"/>
    <n v="9.9999999999999936E-2"/>
    <x v="1"/>
  </r>
  <r>
    <x v="4"/>
    <x v="0"/>
    <n v="25"/>
    <n v="0.44642857142857145"/>
    <n v="57.404250713688434"/>
    <n v="0.42861840532887369"/>
    <x v="9"/>
    <x v="9"/>
    <x v="9"/>
    <x v="9"/>
    <x v="9"/>
    <x v="9"/>
    <x v="9"/>
    <n v="0.28499999999999998"/>
    <x v="2"/>
  </r>
  <r>
    <x v="4"/>
    <x v="0"/>
    <n v="26.245065927605612"/>
    <n v="0.46866189156438592"/>
    <n v="56.084436343784354"/>
    <n v="0.42211390169785856"/>
    <x v="4"/>
    <x v="4"/>
    <x v="4"/>
    <x v="4"/>
    <x v="4"/>
    <x v="4"/>
    <x v="4"/>
    <n v="0.26984126984126988"/>
    <x v="2"/>
  </r>
  <r>
    <x v="1"/>
    <x v="0"/>
    <n v="44.581618655692722"/>
    <n v="0.79610033313737005"/>
    <n v="47.777695214398946"/>
    <n v="0.35004179364831595"/>
    <x v="1"/>
    <x v="1"/>
    <x v="1"/>
    <x v="1"/>
    <x v="1"/>
    <x v="1"/>
    <x v="1"/>
    <n v="7.4074074074074139E-2"/>
    <x v="1"/>
  </r>
  <r>
    <x v="3"/>
    <x v="0"/>
    <n v="41.50390625"/>
    <n v="0.74114118303571419"/>
    <n v="50.103690882009872"/>
    <n v="0.37725131958219199"/>
    <x v="10"/>
    <x v="10"/>
    <x v="10"/>
    <x v="10"/>
    <x v="10"/>
    <x v="10"/>
    <x v="10"/>
    <n v="6.2500000000000056E-2"/>
    <x v="1"/>
  </r>
  <r>
    <x v="2"/>
    <x v="0"/>
    <n v="36.111111111111114"/>
    <n v="0.64484126984126988"/>
    <n v="54.044315149699145"/>
    <n v="0.39909648110547064"/>
    <x v="1"/>
    <x v="1"/>
    <x v="1"/>
    <x v="1"/>
    <x v="1"/>
    <x v="1"/>
    <x v="1"/>
    <n v="7.0000000000000007E-2"/>
    <x v="1"/>
  </r>
  <r>
    <x v="2"/>
    <x v="0"/>
    <n v="33.818938605619145"/>
    <n v="0.60390961795748477"/>
    <n v="51.634825457243487"/>
    <n v="0.39401343733527333"/>
    <x v="1"/>
    <x v="1"/>
    <x v="1"/>
    <x v="1"/>
    <x v="1"/>
    <x v="1"/>
    <x v="1"/>
    <n v="0.1806451612903226"/>
    <x v="6"/>
  </r>
  <r>
    <x v="2"/>
    <x v="0"/>
    <n v="34.435261707988985"/>
    <n v="0.6149153876426604"/>
    <n v="53.487142380201995"/>
    <n v="0.376549482356622"/>
    <x v="4"/>
    <x v="4"/>
    <x v="4"/>
    <x v="4"/>
    <x v="4"/>
    <x v="4"/>
    <x v="4"/>
    <n v="0.1727272727272727"/>
    <x v="6"/>
  </r>
  <r>
    <x v="2"/>
    <x v="0"/>
    <n v="37.975075950151897"/>
    <n v="0.67812635625271245"/>
    <n v="61.680739295180302"/>
    <n v="0.3581007492794468"/>
    <x v="14"/>
    <x v="14"/>
    <x v="14"/>
    <x v="14"/>
    <x v="14"/>
    <x v="14"/>
    <x v="14"/>
    <n v="0.23110236220472441"/>
    <x v="1"/>
  </r>
  <r>
    <x v="1"/>
    <x v="0"/>
    <n v="41.454081632653065"/>
    <n v="0.74025145772594758"/>
    <n v="47.777695214398946"/>
    <n v="0.36300630452417948"/>
    <x v="1"/>
    <x v="1"/>
    <x v="1"/>
    <x v="1"/>
    <x v="1"/>
    <x v="1"/>
    <x v="1"/>
    <n v="0.14285714285714282"/>
    <x v="1"/>
  </r>
  <r>
    <x v="1"/>
    <x v="0"/>
    <n v="41.617122473246134"/>
    <n v="0.74316290130796669"/>
    <n v="49.728601830335023"/>
    <n v="0.36337120077599133"/>
    <x v="6"/>
    <x v="6"/>
    <x v="6"/>
    <x v="6"/>
    <x v="6"/>
    <x v="6"/>
    <x v="6"/>
    <n v="0.10344827586206891"/>
    <x v="1"/>
  </r>
  <r>
    <x v="4"/>
    <x v="2"/>
    <n v="35.599857600569599"/>
    <n v="0.63571174286731424"/>
    <n v="54.732805519176516"/>
    <n v="0.43319191141577573"/>
    <x v="7"/>
    <x v="7"/>
    <x v="7"/>
    <x v="7"/>
    <x v="7"/>
    <x v="7"/>
    <x v="7"/>
    <n v="-1.8867924528301987E-2"/>
    <x v="0"/>
  </r>
  <r>
    <x v="4"/>
    <x v="2"/>
    <n v="35.599857600569599"/>
    <n v="0.63571174286731424"/>
    <n v="54.732805519176516"/>
    <n v="0.43319191141577573"/>
    <x v="7"/>
    <x v="7"/>
    <x v="7"/>
    <x v="7"/>
    <x v="7"/>
    <x v="7"/>
    <x v="7"/>
    <n v="-1.8867924528301987E-2"/>
    <x v="0"/>
  </r>
  <r>
    <x v="2"/>
    <x v="0"/>
    <n v="36.676610103183535"/>
    <n v="0.65493946612827736"/>
    <n v="54.732805519176516"/>
    <n v="0.42970618293878976"/>
    <x v="2"/>
    <x v="2"/>
    <x v="2"/>
    <x v="2"/>
    <x v="2"/>
    <x v="2"/>
    <x v="2"/>
    <n v="0"/>
    <x v="3"/>
  </r>
  <r>
    <x v="3"/>
    <x v="0"/>
    <n v="47.831632653061227"/>
    <n v="0.85413629737609331"/>
    <n v="45.792750517958623"/>
    <n v="0.37544069444266209"/>
    <x v="4"/>
    <x v="4"/>
    <x v="4"/>
    <x v="4"/>
    <x v="4"/>
    <x v="4"/>
    <x v="4"/>
    <n v="1.4285714285714299E-2"/>
    <x v="1"/>
  </r>
  <r>
    <x v="1"/>
    <x v="0"/>
    <n v="44.378698224852066"/>
    <n v="0.79247675401521545"/>
    <n v="48.954509496061739"/>
    <n v="0.37416150040034596"/>
    <x v="2"/>
    <x v="2"/>
    <x v="2"/>
    <x v="2"/>
    <x v="2"/>
    <x v="2"/>
    <x v="2"/>
    <n v="3.4615384615384728E-2"/>
    <x v="0"/>
  </r>
  <r>
    <x v="4"/>
    <x v="0"/>
    <n v="35.076530612244902"/>
    <n v="0.62636661807580185"/>
    <n v="55.816728675191989"/>
    <n v="0.41931072254258489"/>
    <x v="5"/>
    <x v="5"/>
    <x v="5"/>
    <x v="5"/>
    <x v="5"/>
    <x v="5"/>
    <x v="5"/>
    <n v="2.142857142857129E-2"/>
    <x v="3"/>
  </r>
  <r>
    <x v="4"/>
    <x v="0"/>
    <n v="34.47285262855501"/>
    <n v="0.6155866540813395"/>
    <n v="54.732805519176516"/>
    <n v="0.40186042096746499"/>
    <x v="2"/>
    <x v="2"/>
    <x v="2"/>
    <x v="2"/>
    <x v="2"/>
    <x v="2"/>
    <x v="2"/>
    <n v="9.4915254237288207E-2"/>
    <x v="7"/>
  </r>
  <r>
    <x v="3"/>
    <x v="0"/>
    <n v="40"/>
    <n v="0.7142857142857143"/>
    <n v="48.416108889500812"/>
    <n v="0.36507444913521836"/>
    <x v="9"/>
    <x v="9"/>
    <x v="9"/>
    <x v="9"/>
    <x v="9"/>
    <x v="9"/>
    <x v="9"/>
    <n v="0.10749185667752431"/>
    <x v="1"/>
  </r>
  <r>
    <x v="1"/>
    <x v="0"/>
    <n v="36.111111111111114"/>
    <n v="0.64484126984126988"/>
    <n v="49.713539403265187"/>
    <n v="0.40153243364175722"/>
    <x v="1"/>
    <x v="1"/>
    <x v="1"/>
    <x v="1"/>
    <x v="1"/>
    <x v="1"/>
    <x v="1"/>
    <n v="0.1333333333333333"/>
    <x v="1"/>
  </r>
  <r>
    <x v="3"/>
    <x v="0"/>
    <n v="47.307525951557082"/>
    <n v="0.84477724913494789"/>
    <n v="45.792750517958623"/>
    <n v="0.34963166711255428"/>
    <x v="6"/>
    <x v="6"/>
    <x v="6"/>
    <x v="6"/>
    <x v="6"/>
    <x v="6"/>
    <x v="6"/>
    <n v="9.9264705882352935E-2"/>
    <x v="0"/>
  </r>
  <r>
    <x v="4"/>
    <x v="0"/>
    <n v="36.420395421435998"/>
    <n v="0.65036420395421424"/>
    <n v="56.483618864233542"/>
    <n v="0.36862993364026103"/>
    <x v="6"/>
    <x v="6"/>
    <x v="6"/>
    <x v="6"/>
    <x v="6"/>
    <x v="6"/>
    <x v="6"/>
    <n v="9.6774193548387177E-2"/>
    <x v="1"/>
  </r>
  <r>
    <x v="4"/>
    <x v="0"/>
    <n v="33.782262060267556"/>
    <n v="0.60325467964763491"/>
    <n v="56.084436343784354"/>
    <n v="0.4104987165373129"/>
    <x v="2"/>
    <x v="2"/>
    <x v="2"/>
    <x v="2"/>
    <x v="2"/>
    <x v="2"/>
    <x v="2"/>
    <n v="5.7046979865771785E-2"/>
    <x v="3"/>
  </r>
  <r>
    <x v="4"/>
    <x v="0"/>
    <n v="36.597450565289854"/>
    <n v="0.65352590295160451"/>
    <n v="56.084436343784354"/>
    <n v="0.37892189218828876"/>
    <x v="1"/>
    <x v="1"/>
    <x v="1"/>
    <x v="1"/>
    <x v="1"/>
    <x v="1"/>
    <x v="1"/>
    <n v="5.7046979865771785E-2"/>
    <x v="3"/>
  </r>
  <r>
    <x v="1"/>
    <x v="0"/>
    <n v="41.454081632653065"/>
    <n v="0.74025145772594758"/>
    <n v="50.461153375641345"/>
    <n v="0.3864375506373901"/>
    <x v="1"/>
    <x v="1"/>
    <x v="1"/>
    <x v="1"/>
    <x v="1"/>
    <x v="1"/>
    <x v="1"/>
    <n v="3.9285714285714243E-2"/>
    <x v="1"/>
  </r>
  <r>
    <x v="4"/>
    <x v="0"/>
    <n v="33.543989587945632"/>
    <n v="0.59899981407045766"/>
    <n v="54.732805519176516"/>
    <n v="0.44039743725114239"/>
    <x v="7"/>
    <x v="7"/>
    <x v="7"/>
    <x v="7"/>
    <x v="7"/>
    <x v="7"/>
    <x v="7"/>
    <n v="3.6630036630036659E-2"/>
    <x v="0"/>
  </r>
  <r>
    <x v="4"/>
    <x v="0"/>
    <n v="36.676610103183535"/>
    <n v="0.65493946612827736"/>
    <n v="54.732805519176516"/>
    <n v="0.38960027253116941"/>
    <x v="2"/>
    <x v="2"/>
    <x v="2"/>
    <x v="2"/>
    <x v="2"/>
    <x v="2"/>
    <x v="2"/>
    <n v="6.6433566433566418E-2"/>
    <x v="3"/>
  </r>
  <r>
    <x v="2"/>
    <x v="0"/>
    <n v="38.265306122448983"/>
    <n v="0.68330903790087472"/>
    <n v="51.924098451489741"/>
    <n v="0.39910287437223485"/>
    <x v="2"/>
    <x v="2"/>
    <x v="2"/>
    <x v="2"/>
    <x v="2"/>
    <x v="2"/>
    <x v="2"/>
    <n v="1"/>
    <x v="3"/>
  </r>
  <r>
    <x v="4"/>
    <x v="0"/>
    <m/>
    <m/>
    <m/>
    <m/>
    <x v="8"/>
    <x v="8"/>
    <x v="8"/>
    <x v="8"/>
    <x v="8"/>
    <x v="8"/>
    <x v="8"/>
    <m/>
    <x v="3"/>
  </r>
  <r>
    <x v="4"/>
    <x v="3"/>
    <n v="31.561671506122963"/>
    <n v="0.56360127689505291"/>
    <n v="58.694394962381196"/>
    <n v="0.39004381932334387"/>
    <x v="9"/>
    <x v="9"/>
    <x v="9"/>
    <x v="9"/>
    <x v="9"/>
    <x v="9"/>
    <x v="9"/>
    <n v="0.1404494382022472"/>
    <x v="1"/>
  </r>
  <r>
    <x v="2"/>
    <x v="0"/>
    <n v="29.284673052894629"/>
    <n v="0.52294059023026118"/>
    <n v="57.404250713688434"/>
    <n v="0.4118098404140158"/>
    <x v="11"/>
    <x v="11"/>
    <x v="11"/>
    <x v="11"/>
    <x v="11"/>
    <x v="11"/>
    <x v="11"/>
    <n v="0.18367346938775503"/>
    <x v="2"/>
  </r>
  <r>
    <x v="0"/>
    <x v="0"/>
    <n v="32.7778101509236"/>
    <n v="0.58531803840935004"/>
    <n v="54.732805519176516"/>
    <n v="0.4010185880536119"/>
    <x v="0"/>
    <x v="0"/>
    <x v="0"/>
    <x v="0"/>
    <x v="0"/>
    <x v="0"/>
    <x v="0"/>
    <n v="0.14122137404580157"/>
    <x v="8"/>
  </r>
  <r>
    <x v="4"/>
    <x v="0"/>
    <n v="35.502958579881657"/>
    <n v="0.63398140321217245"/>
    <n v="58.694394962381196"/>
    <n v="0.38495062641994149"/>
    <x v="4"/>
    <x v="4"/>
    <x v="4"/>
    <x v="4"/>
    <x v="4"/>
    <x v="4"/>
    <x v="4"/>
    <n v="4.3076923076923117E-2"/>
    <x v="1"/>
  </r>
  <r>
    <x v="4"/>
    <x v="2"/>
    <n v="40.252787505534762"/>
    <n v="0.71879977688454932"/>
    <n v="54.732805519176516"/>
    <n v="0.37691672557530209"/>
    <x v="2"/>
    <x v="2"/>
    <x v="2"/>
    <x v="2"/>
    <x v="2"/>
    <x v="2"/>
    <x v="2"/>
    <n v="9.157509157509125E-3"/>
    <x v="0"/>
  </r>
  <r>
    <x v="4"/>
    <x v="2"/>
    <n v="32.699167657550532"/>
    <n v="0.58391370817054522"/>
    <n v="54.320758463040626"/>
    <n v="0.4220904868132917"/>
    <x v="5"/>
    <x v="5"/>
    <x v="5"/>
    <x v="5"/>
    <x v="5"/>
    <x v="5"/>
    <x v="5"/>
    <n v="0.11034482758620684"/>
    <x v="0"/>
  </r>
  <r>
    <x v="4"/>
    <x v="0"/>
    <n v="38.446751249519416"/>
    <n v="0.6865491294557039"/>
    <n v="51.924098451489741"/>
    <n v="0.39545393380654581"/>
    <x v="7"/>
    <x v="7"/>
    <x v="7"/>
    <x v="7"/>
    <x v="7"/>
    <x v="7"/>
    <x v="7"/>
    <n v="5.8823529411764677E-2"/>
    <x v="1"/>
  </r>
  <r>
    <x v="1"/>
    <x v="0"/>
    <n v="40.294584407855588"/>
    <n v="0.71954615014027834"/>
    <n v="47.4"/>
    <n v="0.36818051282051273"/>
    <x v="1"/>
    <x v="1"/>
    <x v="1"/>
    <x v="1"/>
    <x v="1"/>
    <x v="1"/>
    <x v="1"/>
    <n v="0.10563380281690135"/>
    <x v="0"/>
  </r>
  <r>
    <x v="1"/>
    <x v="0"/>
    <n v="42.962708369135598"/>
    <n v="0.76719122087742142"/>
    <n v="48.954509496061739"/>
    <n v="0.39718682350190559"/>
    <x v="5"/>
    <x v="5"/>
    <x v="5"/>
    <x v="5"/>
    <x v="5"/>
    <x v="5"/>
    <x v="5"/>
    <n v="3.9525691699603908E-3"/>
    <x v="1"/>
  </r>
  <r>
    <x v="2"/>
    <x v="0"/>
    <n v="34.435261707988985"/>
    <n v="0.6149153876426604"/>
    <n v="56.88"/>
    <n v="0.40043519999999999"/>
    <x v="4"/>
    <x v="4"/>
    <x v="4"/>
    <x v="4"/>
    <x v="4"/>
    <x v="4"/>
    <x v="4"/>
    <n v="6.0606060606060531E-2"/>
    <x v="1"/>
  </r>
  <r>
    <x v="1"/>
    <x v="0"/>
    <n v="35.184837680615502"/>
    <m/>
    <n v="48.954509496061739"/>
    <n v="0.42021214660346545"/>
    <x v="2"/>
    <x v="2"/>
    <x v="2"/>
    <x v="2"/>
    <x v="2"/>
    <x v="2"/>
    <x v="2"/>
    <n v="0.13013698630136983"/>
    <x v="0"/>
  </r>
  <r>
    <x v="1"/>
    <x v="0"/>
    <n v="33.173759046228909"/>
    <m/>
    <n v="51.924098451489741"/>
    <n v="0.43416844253200343"/>
    <x v="1"/>
    <x v="1"/>
    <x v="1"/>
    <x v="1"/>
    <x v="1"/>
    <x v="1"/>
    <x v="1"/>
    <m/>
    <x v="0"/>
  </r>
  <r>
    <x v="4"/>
    <x v="0"/>
    <n v="40"/>
    <n v="0.7142857142857143"/>
    <n v="54.732805519176516"/>
    <n v="0.40867161454318462"/>
    <x v="7"/>
    <x v="7"/>
    <x v="7"/>
    <x v="7"/>
    <x v="7"/>
    <x v="7"/>
    <x v="7"/>
    <n v="8.0000000000000071E-2"/>
    <x v="1"/>
  </r>
  <r>
    <x v="4"/>
    <x v="0"/>
    <n v="32.753842277651806"/>
    <n v="0.58489004067235373"/>
    <n v="55.547730826740349"/>
    <n v="0.40199465509074855"/>
    <x v="1"/>
    <x v="1"/>
    <x v="1"/>
    <x v="1"/>
    <x v="1"/>
    <x v="1"/>
    <x v="1"/>
    <n v="0.12698412698412695"/>
    <x v="0"/>
  </r>
  <r>
    <x v="4"/>
    <x v="0"/>
    <n v="36.335966622208545"/>
    <n v="0.64885654682515259"/>
    <n v="57.404250713688434"/>
    <n v="0.38041737358773736"/>
    <x v="10"/>
    <x v="10"/>
    <x v="10"/>
    <x v="10"/>
    <x v="10"/>
    <x v="10"/>
    <x v="10"/>
    <n v="4.6783625730994198E-2"/>
    <x v="1"/>
  </r>
  <r>
    <x v="4"/>
    <x v="0"/>
    <n v="36.363636363636367"/>
    <n v="0.64935064935064946"/>
    <n v="56.084436343784354"/>
    <n v="0.41325374148051636"/>
    <x v="5"/>
    <x v="5"/>
    <x v="5"/>
    <x v="5"/>
    <x v="5"/>
    <x v="5"/>
    <x v="5"/>
    <n v="0.23636363636363633"/>
    <x v="0"/>
  </r>
  <r>
    <x v="4"/>
    <x v="0"/>
    <n v="31.600114909508761"/>
    <n v="0.56428776624122789"/>
    <n v="54.732805519176516"/>
    <n v="0.43262485510851489"/>
    <x v="5"/>
    <x v="5"/>
    <x v="5"/>
    <x v="5"/>
    <x v="5"/>
    <x v="5"/>
    <x v="5"/>
    <n v="0.13559322033898316"/>
    <x v="0"/>
  </r>
  <r>
    <x v="2"/>
    <x v="0"/>
    <n v="38.28803742481621"/>
    <n v="0.68371495401457516"/>
    <n v="53.065423771039463"/>
    <n v="0.4137173402367586"/>
    <x v="5"/>
    <x v="5"/>
    <x v="5"/>
    <x v="5"/>
    <x v="5"/>
    <x v="5"/>
    <x v="5"/>
    <n v="0.13432835820895533"/>
    <x v="0"/>
  </r>
  <r>
    <x v="4"/>
    <x v="0"/>
    <n v="31.00198412698413"/>
    <n v="0.55360685941043086"/>
    <n v="58.052906903961315"/>
    <n v="0.41064793094170521"/>
    <x v="6"/>
    <x v="6"/>
    <x v="6"/>
    <x v="6"/>
    <x v="6"/>
    <x v="6"/>
    <x v="6"/>
    <n v="0.11904761904761903"/>
    <x v="1"/>
  </r>
  <r>
    <x v="2"/>
    <x v="0"/>
    <n v="36.111111111111114"/>
    <n v="0.64484126984126988"/>
    <n v="51.924098451489741"/>
    <n v="0.42604388473017224"/>
    <x v="1"/>
    <x v="1"/>
    <x v="1"/>
    <x v="1"/>
    <x v="1"/>
    <x v="1"/>
    <x v="1"/>
    <n v="6.0000000000000053E-2"/>
    <x v="0"/>
  </r>
  <r>
    <x v="4"/>
    <x v="0"/>
    <n v="34.293552812071326"/>
    <n v="0.6123848716441308"/>
    <n v="54.044315149699145"/>
    <n v="0.43581335736717391"/>
    <x v="7"/>
    <x v="7"/>
    <x v="7"/>
    <x v="7"/>
    <x v="7"/>
    <x v="7"/>
    <x v="7"/>
    <n v="0.1111111111111112"/>
    <x v="1"/>
  </r>
  <r>
    <x v="4"/>
    <x v="1"/>
    <n v="32.699167657550532"/>
    <n v="0.58391370817054522"/>
    <n v="54.732805519176516"/>
    <n v="0.43096279351826744"/>
    <x v="5"/>
    <x v="5"/>
    <x v="5"/>
    <x v="5"/>
    <x v="5"/>
    <x v="5"/>
    <x v="5"/>
    <n v="9.3103448275862075E-2"/>
    <x v="6"/>
  </r>
  <r>
    <x v="1"/>
    <x v="0"/>
    <n v="40.680473372781059"/>
    <n v="0.72643702451394743"/>
    <n v="49.259524967258869"/>
    <n v="0.40751061563823249"/>
    <x v="5"/>
    <x v="5"/>
    <x v="5"/>
    <x v="5"/>
    <x v="5"/>
    <x v="5"/>
    <x v="5"/>
    <n v="9.6153846153846145E-2"/>
    <x v="1"/>
  </r>
  <r>
    <x v="1"/>
    <x v="0"/>
    <n v="41.454081632653065"/>
    <n v="0.74025145772594758"/>
    <n v="49.259524967258869"/>
    <n v="0.37426497952107524"/>
    <x v="1"/>
    <x v="1"/>
    <x v="1"/>
    <x v="1"/>
    <x v="1"/>
    <x v="1"/>
    <x v="1"/>
    <n v="8.5714285714285632E-2"/>
    <x v="0"/>
  </r>
  <r>
    <x v="1"/>
    <x v="0"/>
    <n v="40.012311480455523"/>
    <n v="0.71450556215099148"/>
    <n v="50.461153375641345"/>
    <n v="0.39024106983657703"/>
    <x v="1"/>
    <x v="1"/>
    <x v="1"/>
    <x v="1"/>
    <x v="1"/>
    <x v="1"/>
    <x v="1"/>
    <n v="7.0175438596491294E-2"/>
    <x v="0"/>
  </r>
  <r>
    <x v="4"/>
    <x v="0"/>
    <n v="40.012311480455523"/>
    <n v="0.71450556215099148"/>
    <n v="54.732805519176516"/>
    <n v="0.35837356967633111"/>
    <x v="1"/>
    <x v="1"/>
    <x v="1"/>
    <x v="1"/>
    <x v="1"/>
    <x v="1"/>
    <x v="1"/>
    <n v="8.771929824561403E-2"/>
    <x v="1"/>
  </r>
  <r>
    <x v="4"/>
    <x v="0"/>
    <n v="38.28803742481621"/>
    <n v="0.68371495401457516"/>
    <n v="54.732805519176516"/>
    <n v="0.39826906435481274"/>
    <x v="5"/>
    <x v="5"/>
    <x v="5"/>
    <x v="5"/>
    <x v="5"/>
    <x v="5"/>
    <x v="5"/>
    <n v="2.985074626865674E-2"/>
    <x v="1"/>
  </r>
  <r>
    <x v="8"/>
    <x v="2"/>
    <n v="34.242822704361174"/>
    <n v="0.61147897686359243"/>
    <n v="54.732805519176516"/>
    <n v="0.430277425435794"/>
    <x v="13"/>
    <x v="15"/>
    <x v="15"/>
    <x v="15"/>
    <x v="15"/>
    <x v="15"/>
    <x v="15"/>
    <n v="3.8461538461538401E-2"/>
    <x v="6"/>
  </r>
  <r>
    <x v="0"/>
    <x v="2"/>
    <n v="34.722222222222221"/>
    <n v="0.62003968253968256"/>
    <n v="54.732805519176516"/>
    <n v="0.4137282936882633"/>
    <x v="12"/>
    <x v="12"/>
    <x v="12"/>
    <x v="12"/>
    <x v="12"/>
    <x v="12"/>
    <x v="12"/>
    <n v="5.4166666666666627E-2"/>
    <x v="6"/>
  </r>
  <r>
    <x v="4"/>
    <x v="2"/>
    <n v="40.39787417408791"/>
    <n v="0.72139061025156981"/>
    <n v="51.197851517422102"/>
    <n v="0.40096640335066686"/>
    <x v="0"/>
    <x v="0"/>
    <x v="0"/>
    <x v="0"/>
    <x v="0"/>
    <x v="0"/>
    <x v="0"/>
    <n v="4.6610169491525376E-2"/>
    <x v="6"/>
  </r>
  <r>
    <x v="4"/>
    <x v="2"/>
    <n v="36.582986472424558"/>
    <n v="0.65326761557900992"/>
    <n v="51.924098451489741"/>
    <n v="0.4273314840262456"/>
    <x v="0"/>
    <x v="0"/>
    <x v="0"/>
    <x v="0"/>
    <x v="0"/>
    <x v="0"/>
    <x v="0"/>
    <n v="6.0483870967741903E-2"/>
    <x v="6"/>
  </r>
  <r>
    <x v="1"/>
    <x v="0"/>
    <n v="44.378698224852066"/>
    <n v="0.79247675401521545"/>
    <n v="49.713539403265187"/>
    <n v="0.37996279984857806"/>
    <x v="2"/>
    <x v="2"/>
    <x v="2"/>
    <x v="2"/>
    <x v="2"/>
    <x v="2"/>
    <x v="2"/>
    <n v="0"/>
    <x v="1"/>
  </r>
  <r>
    <x v="3"/>
    <x v="0"/>
    <n v="44.419921875"/>
    <n v="0.793212890625"/>
    <n v="48.954509496061739"/>
    <n v="0.38572959159716236"/>
    <x v="6"/>
    <x v="6"/>
    <x v="6"/>
    <x v="6"/>
    <x v="6"/>
    <x v="6"/>
    <x v="6"/>
    <n v="0"/>
    <x v="1"/>
  </r>
  <r>
    <x v="4"/>
    <x v="0"/>
    <n v="39.382482671707635"/>
    <n v="0.70325861913763632"/>
    <n v="56.084436343784354"/>
    <n v="0.38019344216207501"/>
    <x v="2"/>
    <x v="2"/>
    <x v="2"/>
    <x v="2"/>
    <x v="2"/>
    <x v="2"/>
    <x v="2"/>
    <n v="0"/>
    <x v="3"/>
  </r>
  <r>
    <x v="4"/>
    <x v="0"/>
    <n v="35.6718192627824"/>
    <n v="0.63699677254968567"/>
    <n v="56.748180587574794"/>
    <n v="0.40959575677431764"/>
    <x v="2"/>
    <x v="2"/>
    <x v="2"/>
    <x v="2"/>
    <x v="2"/>
    <x v="2"/>
    <x v="2"/>
    <n v="1.0344827586206829E-2"/>
    <x v="3"/>
  </r>
  <r>
    <x v="4"/>
    <x v="0"/>
    <n v="36.111111111111114"/>
    <n v="0.64484126984126988"/>
    <n v="57.404250713688434"/>
    <n v="0.3956477587651141"/>
    <x v="1"/>
    <x v="1"/>
    <x v="1"/>
    <x v="1"/>
    <x v="1"/>
    <x v="1"/>
    <x v="1"/>
    <n v="2.3333333333333279E-2"/>
    <x v="3"/>
  </r>
  <r>
    <x v="2"/>
    <x v="0"/>
    <n v="34.47285262855501"/>
    <n v="0.6155866540813395"/>
    <n v="54.044315149699145"/>
    <n v="0.43765298346717157"/>
    <x v="2"/>
    <x v="2"/>
    <x v="2"/>
    <x v="2"/>
    <x v="2"/>
    <x v="2"/>
    <x v="2"/>
    <n v="5.7627118644067922E-2"/>
    <x v="0"/>
  </r>
  <r>
    <x v="2"/>
    <x v="0"/>
    <n v="39.457070707070706"/>
    <n v="0.70459054834054835"/>
    <n v="51.924098451489741"/>
    <n v="0.39877707610744123"/>
    <x v="5"/>
    <x v="5"/>
    <x v="5"/>
    <x v="5"/>
    <x v="5"/>
    <x v="5"/>
    <x v="5"/>
    <n v="2.651515151515162E-2"/>
    <x v="3"/>
  </r>
  <r>
    <x v="3"/>
    <x v="0"/>
    <n v="44.589774078478001"/>
    <n v="0.79624596568710715"/>
    <n v="45.792750517958623"/>
    <n v="0.38137141969828109"/>
    <x v="4"/>
    <x v="4"/>
    <x v="4"/>
    <x v="4"/>
    <x v="4"/>
    <x v="4"/>
    <x v="4"/>
    <n v="6.8965517241379226E-2"/>
    <x v="0"/>
  </r>
  <r>
    <x v="3"/>
    <x v="0"/>
    <n v="48.010973936899859"/>
    <n v="0.85733882030178321"/>
    <n v="44.126998538309856"/>
    <n v="0.36659352631826653"/>
    <x v="6"/>
    <x v="6"/>
    <x v="6"/>
    <x v="6"/>
    <x v="6"/>
    <x v="6"/>
    <x v="6"/>
    <n v="7.4074074074074139E-2"/>
    <x v="0"/>
  </r>
  <r>
    <x v="3"/>
    <x v="0"/>
    <n v="53.270828894097583"/>
    <n v="0.95126480168031402"/>
    <n v="42.395848853396004"/>
    <n v="0.34699371676933344"/>
    <x v="1"/>
    <x v="1"/>
    <x v="1"/>
    <x v="1"/>
    <x v="1"/>
    <x v="1"/>
    <x v="1"/>
    <n v="6.8825910931174239E-2"/>
    <x v="0"/>
  </r>
  <r>
    <x v="3"/>
    <x v="0"/>
    <n v="61.983471074380155"/>
    <n v="1.1068476977567885"/>
    <n v="40.590934948581804"/>
    <n v="0.32056430677341535"/>
    <x v="2"/>
    <x v="2"/>
    <x v="2"/>
    <x v="2"/>
    <x v="2"/>
    <x v="2"/>
    <x v="2"/>
    <n v="4.5454545454545491E-2"/>
    <x v="0"/>
  </r>
  <r>
    <x v="3"/>
    <x v="0"/>
    <n v="41.623309053069711"/>
    <n v="0.7432733759476734"/>
    <n v="50.609350914628415"/>
    <n v="0.3853413736306795"/>
    <x v="9"/>
    <x v="9"/>
    <x v="9"/>
    <x v="9"/>
    <x v="9"/>
    <x v="9"/>
    <x v="9"/>
    <n v="3.2258064516129059E-2"/>
    <x v="0"/>
  </r>
  <r>
    <x v="1"/>
    <x v="0"/>
    <n v="41.454081632653065"/>
    <n v="0.74025145772594758"/>
    <n v="50.609350914628415"/>
    <n v="0.38757246512399196"/>
    <x v="1"/>
    <x v="1"/>
    <x v="1"/>
    <x v="1"/>
    <x v="1"/>
    <x v="1"/>
    <x v="1"/>
    <n v="3.2142857142857091E-2"/>
    <x v="0"/>
  </r>
  <r>
    <x v="3"/>
    <x v="0"/>
    <n v="44.589774078478001"/>
    <n v="0.79624596568710715"/>
    <n v="48.64758164595645"/>
    <n v="0.36960782499664691"/>
    <x v="4"/>
    <x v="4"/>
    <x v="4"/>
    <x v="4"/>
    <x v="4"/>
    <x v="4"/>
    <x v="4"/>
    <n v="4.4827586206896516E-2"/>
    <x v="0"/>
  </r>
  <r>
    <x v="1"/>
    <x v="0"/>
    <n v="44.378698224852066"/>
    <n v="0.79247675401521545"/>
    <n v="48.64758164595645"/>
    <n v="0.37476655490218308"/>
    <x v="2"/>
    <x v="2"/>
    <x v="2"/>
    <x v="2"/>
    <x v="2"/>
    <x v="2"/>
    <x v="2"/>
    <n v="3.8461538461538491E-2"/>
    <x v="0"/>
  </r>
  <r>
    <x v="3"/>
    <x v="0"/>
    <n v="49.46576968737633"/>
    <n v="0.88331731584600592"/>
    <n v="46.763729534758028"/>
    <n v="0.34916918052619328"/>
    <x v="6"/>
    <x v="6"/>
    <x v="6"/>
    <x v="6"/>
    <x v="6"/>
    <x v="6"/>
    <x v="6"/>
    <n v="3.7593984962406048E-2"/>
    <x v="0"/>
  </r>
  <r>
    <x v="1"/>
    <x v="0"/>
    <n v="47.743055555555557"/>
    <n v="0.85255456349206349"/>
    <n v="46.763729534758028"/>
    <n v="0.36277317457266839"/>
    <x v="5"/>
    <x v="5"/>
    <x v="5"/>
    <x v="5"/>
    <x v="5"/>
    <x v="5"/>
    <x v="5"/>
    <n v="4.1666666666666706E-2"/>
    <x v="0"/>
  </r>
  <r>
    <x v="3"/>
    <x v="0"/>
    <n v="54.14410662224072"/>
    <n v="0.9668590468257271"/>
    <n v="45.133827668390808"/>
    <n v="0.33427050775186068"/>
    <x v="1"/>
    <x v="1"/>
    <x v="1"/>
    <x v="1"/>
    <x v="1"/>
    <x v="1"/>
    <x v="1"/>
    <n v="2.4489795918367366E-2"/>
    <x v="0"/>
  </r>
  <r>
    <x v="1"/>
    <x v="0"/>
    <n v="53.09095542483383"/>
    <n v="0.94805277544346123"/>
    <n v="45.133827668390808"/>
    <n v="0.34823255481033977"/>
    <x v="7"/>
    <x v="7"/>
    <x v="7"/>
    <x v="7"/>
    <x v="7"/>
    <x v="7"/>
    <x v="7"/>
    <n v="4.608294930875478E-3"/>
    <x v="0"/>
  </r>
  <r>
    <x v="2"/>
    <x v="0"/>
    <n v="37.850686611455139"/>
    <n v="0.67590511806169895"/>
    <n v="51.197851517422102"/>
    <n v="0.42105113087927931"/>
    <x v="7"/>
    <x v="7"/>
    <x v="7"/>
    <x v="7"/>
    <x v="7"/>
    <x v="7"/>
    <x v="7"/>
    <n v="2.7237354085603051E-2"/>
    <x v="0"/>
  </r>
  <r>
    <x v="2"/>
    <x v="0"/>
    <n v="36.363636363636367"/>
    <n v="0.64935064935064946"/>
    <n v="52.782406159628607"/>
    <n v="0.42225924927702885"/>
    <x v="5"/>
    <x v="5"/>
    <x v="5"/>
    <x v="5"/>
    <x v="5"/>
    <x v="5"/>
    <x v="5"/>
    <n v="2.9090909090909115E-2"/>
    <x v="0"/>
  </r>
  <r>
    <x v="2"/>
    <x v="0"/>
    <n v="35.6718192627824"/>
    <n v="0.63699677254968567"/>
    <n v="54.320758463040626"/>
    <n v="0.42008053211418089"/>
    <x v="2"/>
    <x v="2"/>
    <x v="2"/>
    <x v="2"/>
    <x v="2"/>
    <x v="2"/>
    <x v="2"/>
    <n v="3.4482758620689689E-2"/>
    <x v="0"/>
  </r>
  <r>
    <x v="2"/>
    <x v="0"/>
    <n v="27.434842249657066"/>
    <n v="0.48990789731530476"/>
    <n v="56.88"/>
    <n v="0.45503999999999989"/>
    <x v="11"/>
    <x v="11"/>
    <x v="11"/>
    <x v="11"/>
    <x v="11"/>
    <x v="11"/>
    <x v="11"/>
    <n v="0.17283950617283944"/>
    <x v="2"/>
  </r>
  <r>
    <x v="3"/>
    <x v="0"/>
    <n v="38.888888888888886"/>
    <n v="0.69444444444444442"/>
    <n v="50.461153375641345"/>
    <n v="0.42493602842645339"/>
    <x v="6"/>
    <x v="6"/>
    <x v="6"/>
    <x v="6"/>
    <x v="6"/>
    <x v="6"/>
    <x v="6"/>
    <n v="1"/>
    <x v="3"/>
  </r>
  <r>
    <x v="2"/>
    <x v="0"/>
    <n v="33.657743425393534"/>
    <n v="0.60103113259631313"/>
    <n v="55.547730826740349"/>
    <n v="0.44864427838498683"/>
    <x v="2"/>
    <x v="2"/>
    <x v="2"/>
    <x v="2"/>
    <x v="2"/>
    <x v="2"/>
    <x v="2"/>
    <n v="0.12912621359223297"/>
    <x v="6"/>
  </r>
  <r>
    <x v="2"/>
    <x v="0"/>
    <n v="34.47285262855501"/>
    <n v="0.6155866540813395"/>
    <n v="53.346939930983858"/>
    <n v="0.43200561159796741"/>
    <x v="2"/>
    <x v="2"/>
    <x v="2"/>
    <x v="2"/>
    <x v="2"/>
    <x v="2"/>
    <x v="2"/>
    <n v="1"/>
    <x v="3"/>
  </r>
  <r>
    <x v="2"/>
    <x v="0"/>
    <n v="29.585798816568047"/>
    <n v="0.5283178360101437"/>
    <n v="56.084436343784354"/>
    <n v="0.40028891821838242"/>
    <x v="11"/>
    <x v="11"/>
    <x v="11"/>
    <x v="11"/>
    <x v="11"/>
    <x v="11"/>
    <x v="11"/>
    <n v="0.20512820512820509"/>
    <x v="2"/>
  </r>
  <r>
    <x v="4"/>
    <x v="0"/>
    <n v="35.16707063711911"/>
    <n v="0.62798340423426979"/>
    <n v="58.438644748145897"/>
    <n v="0.4081474823353583"/>
    <x v="1"/>
    <x v="1"/>
    <x v="1"/>
    <x v="1"/>
    <x v="1"/>
    <x v="1"/>
    <x v="1"/>
    <n v="7.8947368421052697E-2"/>
    <x v="3"/>
  </r>
  <r>
    <x v="2"/>
    <x v="0"/>
    <n v="35.6718192627824"/>
    <n v="0.63699677254968567"/>
    <n v="51.924098451489741"/>
    <n v="0.40154636135818728"/>
    <x v="2"/>
    <x v="2"/>
    <x v="2"/>
    <x v="2"/>
    <x v="2"/>
    <x v="2"/>
    <x v="2"/>
    <m/>
    <x v="0"/>
  </r>
  <r>
    <x v="3"/>
    <x v="0"/>
    <n v="40.463407373095748"/>
    <n v="0.72256084594813841"/>
    <n v="50.109669486038314"/>
    <n v="0.41368470262305745"/>
    <x v="6"/>
    <x v="6"/>
    <x v="6"/>
    <x v="6"/>
    <x v="6"/>
    <x v="6"/>
    <x v="6"/>
    <n v="4.7959914101646302E-2"/>
    <x v="3"/>
  </r>
  <r>
    <x v="4"/>
    <x v="0"/>
    <n v="31.739734179726248"/>
    <n v="0.56678096749511153"/>
    <n v="61.193136870077183"/>
    <n v="0.40550652032571144"/>
    <x v="9"/>
    <x v="9"/>
    <x v="9"/>
    <x v="9"/>
    <x v="9"/>
    <x v="9"/>
    <x v="9"/>
    <n v="0.15492957746478869"/>
    <x v="3"/>
  </r>
  <r>
    <x v="3"/>
    <x v="0"/>
    <n v="41.454081632653065"/>
    <n v="0.74025145772594758"/>
    <n v="47.4"/>
    <n v="0.40120485829959507"/>
    <x v="1"/>
    <x v="1"/>
    <x v="1"/>
    <x v="1"/>
    <x v="1"/>
    <x v="1"/>
    <x v="1"/>
    <n v="7.1428571428571341E-2"/>
    <x v="0"/>
  </r>
  <r>
    <x v="4"/>
    <x v="0"/>
    <n v="36.111111111111114"/>
    <n v="0.64484126984126988"/>
    <n v="55.950742622417451"/>
    <n v="0.38562973376681564"/>
    <x v="1"/>
    <x v="1"/>
    <x v="1"/>
    <x v="1"/>
    <x v="1"/>
    <x v="1"/>
    <x v="1"/>
    <n v="7.3333333333333403E-2"/>
    <x v="0"/>
  </r>
  <r>
    <x v="5"/>
    <x v="0"/>
    <n v="51.440329218106989"/>
    <n v="0.91857730746619626"/>
    <n v="45.792750517958623"/>
    <n v="0.35506994247771001"/>
    <x v="4"/>
    <x v="4"/>
    <x v="4"/>
    <x v="4"/>
    <x v="4"/>
    <x v="4"/>
    <x v="4"/>
    <n v="0"/>
    <x v="1"/>
  </r>
  <r>
    <x v="1"/>
    <x v="0"/>
    <n v="46.136101499423305"/>
    <n v="0.82385895534684472"/>
    <n v="48.954509496061739"/>
    <n v="0.36987851619246642"/>
    <x v="2"/>
    <x v="2"/>
    <x v="2"/>
    <x v="2"/>
    <x v="2"/>
    <x v="2"/>
    <x v="2"/>
    <n v="0"/>
    <x v="3"/>
  </r>
  <r>
    <x v="2"/>
    <x v="0"/>
    <n v="32.139577594123054"/>
    <n v="0.57392102846648307"/>
    <n v="57.664588787227117"/>
    <n v="0.434955755423656"/>
    <x v="6"/>
    <x v="6"/>
    <x v="6"/>
    <x v="6"/>
    <x v="6"/>
    <x v="6"/>
    <x v="6"/>
    <n v="3.0303030303030196E-2"/>
    <x v="1"/>
  </r>
  <r>
    <x v="4"/>
    <x v="0"/>
    <n v="33.818938605619145"/>
    <n v="0.60390961795748477"/>
    <n v="58.694394962381196"/>
    <n v="0.41252416864248481"/>
    <x v="1"/>
    <x v="1"/>
    <x v="1"/>
    <x v="1"/>
    <x v="1"/>
    <x v="1"/>
    <x v="1"/>
    <n v="0"/>
    <x v="1"/>
  </r>
  <r>
    <x v="4"/>
    <x v="0"/>
    <n v="38.540100975064554"/>
    <n v="0.6882160888404385"/>
    <n v="56.084436343784354"/>
    <n v="0.38432597957688019"/>
    <x v="2"/>
    <x v="2"/>
    <x v="2"/>
    <x v="2"/>
    <x v="2"/>
    <x v="2"/>
    <x v="2"/>
    <n v="-1.075268817204294E-2"/>
    <x v="1"/>
  </r>
  <r>
    <x v="1"/>
    <x v="0"/>
    <n v="43.898787922775448"/>
    <n v="0.78390692719241872"/>
    <n v="49.863958928268012"/>
    <n v="0.38318999912966667"/>
    <x v="2"/>
    <x v="2"/>
    <x v="2"/>
    <x v="2"/>
    <x v="2"/>
    <x v="2"/>
    <x v="2"/>
    <n v="-1.7530120481927845E-2"/>
    <x v="1"/>
  </r>
  <r>
    <x v="4"/>
    <x v="0"/>
    <n v="35.72245084590763"/>
    <n v="0.63790090796263621"/>
    <n v="60.454359644280409"/>
    <n v="0.39000316493718179"/>
    <x v="4"/>
    <x v="4"/>
    <x v="4"/>
    <x v="4"/>
    <x v="4"/>
    <x v="4"/>
    <x v="4"/>
    <n v="-6.1728395061727073E-3"/>
    <x v="1"/>
  </r>
  <r>
    <x v="4"/>
    <x v="0"/>
    <n v="37.093681519357197"/>
    <n v="0.66238716998852143"/>
    <n v="57.404250713688434"/>
    <n v="0.3852359756397164"/>
    <x v="1"/>
    <x v="1"/>
    <x v="1"/>
    <x v="1"/>
    <x v="1"/>
    <x v="1"/>
    <x v="1"/>
    <n v="2.1959459459459443E-2"/>
    <x v="1"/>
  </r>
  <r>
    <x v="2"/>
    <x v="0"/>
    <n v="39.947041636230828"/>
    <n v="0.71334002921840767"/>
    <n v="54.732805519176516"/>
    <n v="0.37030652419831428"/>
    <x v="6"/>
    <x v="6"/>
    <x v="6"/>
    <x v="6"/>
    <x v="6"/>
    <x v="6"/>
    <x v="6"/>
    <n v="2.1959459459459443E-2"/>
    <x v="1"/>
  </r>
  <r>
    <x v="4"/>
    <x v="0"/>
    <n v="34.1796875"/>
    <n v="0.6103515625"/>
    <n v="56.084436343784354"/>
    <n v="0.37783199221075775"/>
    <x v="6"/>
    <x v="6"/>
    <x v="6"/>
    <x v="6"/>
    <x v="6"/>
    <x v="6"/>
    <x v="6"/>
    <n v="0.13437499999999999"/>
    <x v="1"/>
  </r>
  <r>
    <x v="4"/>
    <x v="0"/>
    <n v="35.050472680660143"/>
    <n v="0.62590129786893112"/>
    <n v="58.566659457408015"/>
    <n v="0.38962240817980909"/>
    <x v="6"/>
    <x v="6"/>
    <x v="6"/>
    <x v="6"/>
    <x v="6"/>
    <x v="6"/>
    <x v="6"/>
    <n v="4.1139240506329222E-2"/>
    <x v="1"/>
  </r>
  <r>
    <x v="4"/>
    <x v="0"/>
    <n v="35.725586665169601"/>
    <n v="0.63795690473517142"/>
    <n v="58.566659457408015"/>
    <n v="0.38592346126670962"/>
    <x v="6"/>
    <x v="6"/>
    <x v="6"/>
    <x v="6"/>
    <x v="6"/>
    <x v="6"/>
    <x v="6"/>
    <n v="7.9872204472843447E-2"/>
    <x v="9"/>
  </r>
  <r>
    <x v="9"/>
    <x v="0"/>
    <n v="0.77160493827160492"/>
    <n v="1.3778659611992945E-2"/>
    <n v="47.4"/>
    <n v="19.11168"/>
    <x v="15"/>
    <x v="16"/>
    <x v="16"/>
    <x v="16"/>
    <x v="16"/>
    <x v="16"/>
    <x v="16"/>
    <n v="6.9444444444444448E-2"/>
    <x v="4"/>
  </r>
  <r>
    <x v="3"/>
    <x v="0"/>
    <n v="38.927335640138409"/>
    <n v="0.69513099357390018"/>
    <n v="50.461153375641345"/>
    <n v="0.37457323987220703"/>
    <x v="11"/>
    <x v="11"/>
    <x v="11"/>
    <x v="11"/>
    <x v="11"/>
    <x v="11"/>
    <x v="11"/>
    <n v="0.11764705882352938"/>
    <x v="1"/>
  </r>
  <r>
    <x v="4"/>
    <x v="0"/>
    <n v="35.16707063711911"/>
    <n v="0.62798340423426979"/>
    <n v="54.732805519176516"/>
    <n v="0.37723533650140118"/>
    <x v="1"/>
    <x v="1"/>
    <x v="1"/>
    <x v="1"/>
    <x v="1"/>
    <x v="1"/>
    <x v="1"/>
    <n v="0.13815789473684209"/>
    <x v="1"/>
  </r>
  <r>
    <x v="2"/>
    <x v="0"/>
    <n v="36.186557210946958"/>
    <n v="0.64618852162405283"/>
    <n v="50.461153375641345"/>
    <n v="0.36925691058410487"/>
    <x v="6"/>
    <x v="6"/>
    <x v="6"/>
    <x v="6"/>
    <x v="6"/>
    <x v="6"/>
    <x v="6"/>
    <n v="0.22829581993569131"/>
    <x v="1"/>
  </r>
  <r>
    <x v="2"/>
    <x v="0"/>
    <n v="32.546867489184422"/>
    <n v="0.58119406230686466"/>
    <n v="55.141773638503857"/>
    <n v="0.42891816540965466"/>
    <x v="1"/>
    <x v="1"/>
    <x v="1"/>
    <x v="1"/>
    <x v="1"/>
    <x v="1"/>
    <x v="1"/>
    <n v="8.2278481012658292E-2"/>
    <x v="0"/>
  </r>
  <r>
    <x v="10"/>
    <x v="0"/>
    <n v="38.888888888888886"/>
    <n v="0.69444444444444442"/>
    <n v="49.713539403265187"/>
    <n v="0.37578738446562659"/>
    <x v="6"/>
    <x v="6"/>
    <x v="6"/>
    <x v="6"/>
    <x v="6"/>
    <x v="6"/>
    <x v="6"/>
    <n v="0.1333333333333333"/>
    <x v="1"/>
  </r>
  <r>
    <x v="1"/>
    <x v="0"/>
    <n v="40.446952160493829"/>
    <n v="0.72226700286596124"/>
    <n v="51.924098451489741"/>
    <n v="0.39939137808420883"/>
    <x v="1"/>
    <x v="1"/>
    <x v="1"/>
    <x v="1"/>
    <x v="1"/>
    <x v="1"/>
    <x v="1"/>
    <n v="2.9861111111111061E-2"/>
    <x v="1"/>
  </r>
  <r>
    <x v="1"/>
    <x v="0"/>
    <n v="47.258979206049155"/>
    <n v="0.84391034296516343"/>
    <n v="47.4"/>
    <n v="0.38457448818897633"/>
    <x v="7"/>
    <x v="7"/>
    <x v="7"/>
    <x v="7"/>
    <x v="7"/>
    <x v="7"/>
    <x v="7"/>
    <n v="-0.19565217391304357"/>
    <x v="1"/>
  </r>
  <r>
    <x v="2"/>
    <x v="0"/>
    <n v="30.359251138471915"/>
    <n v="0.54212948461556987"/>
    <n v="61.802038801321103"/>
    <n v="0.43544181586813169"/>
    <x v="11"/>
    <x v="11"/>
    <x v="11"/>
    <x v="11"/>
    <x v="11"/>
    <x v="11"/>
    <x v="11"/>
    <n v="5.4545454545454536E-2"/>
    <x v="2"/>
  </r>
  <r>
    <x v="4"/>
    <x v="0"/>
    <n v="33.136094674556212"/>
    <n v="0.59171597633136097"/>
    <n v="56.350872220401349"/>
    <n v="0.38555859940274606"/>
    <x v="6"/>
    <x v="6"/>
    <x v="6"/>
    <x v="6"/>
    <x v="6"/>
    <x v="6"/>
    <x v="6"/>
    <n v="0.14461538461538467"/>
    <x v="5"/>
  </r>
  <r>
    <x v="4"/>
    <x v="0"/>
    <n v="29.43213296398892"/>
    <n v="0.52557380292837352"/>
    <n v="61.193136870077183"/>
    <n v="0.40315478408521438"/>
    <x v="10"/>
    <x v="10"/>
    <x v="10"/>
    <x v="10"/>
    <x v="10"/>
    <x v="10"/>
    <x v="10"/>
    <n v="0.1368421052631579"/>
    <x v="10"/>
  </r>
  <r>
    <x v="2"/>
    <x v="0"/>
    <n v="32.439446366782008"/>
    <n v="0.57927582797825017"/>
    <n v="55.168930386586247"/>
    <n v="0.41192801355317732"/>
    <x v="4"/>
    <x v="4"/>
    <x v="4"/>
    <x v="4"/>
    <x v="4"/>
    <x v="4"/>
    <x v="4"/>
    <n v="0.11764705882352938"/>
    <x v="1"/>
  </r>
  <r>
    <x v="2"/>
    <x v="0"/>
    <n v="37.13567252702947"/>
    <n v="0.66313700941124054"/>
    <n v="56.748180587574794"/>
    <n v="0.40992215153848144"/>
    <x v="6"/>
    <x v="6"/>
    <x v="6"/>
    <x v="6"/>
    <x v="6"/>
    <x v="6"/>
    <x v="6"/>
    <n v="0"/>
    <x v="1"/>
  </r>
  <r>
    <x v="4"/>
    <x v="0"/>
    <n v="34.1796875"/>
    <n v="0.6103515625"/>
    <n v="57.404250713688434"/>
    <n v="0.38672337322905892"/>
    <x v="6"/>
    <x v="6"/>
    <x v="6"/>
    <x v="6"/>
    <x v="6"/>
    <x v="6"/>
    <x v="6"/>
    <n v="0.10312499999999999"/>
    <x v="0"/>
  </r>
  <r>
    <x v="5"/>
    <x v="0"/>
    <n v="41.623309053069711"/>
    <n v="0.7432733759476734"/>
    <n v="47.4"/>
    <n v="0.40336470588235285"/>
    <x v="9"/>
    <x v="9"/>
    <x v="9"/>
    <x v="9"/>
    <x v="9"/>
    <x v="9"/>
    <x v="9"/>
    <m/>
    <x v="3"/>
  </r>
  <r>
    <x v="5"/>
    <x v="0"/>
    <n v="38.927335640138409"/>
    <n v="0.69513099357390018"/>
    <n v="50.461153375641345"/>
    <n v="0.41864067985717257"/>
    <x v="11"/>
    <x v="11"/>
    <x v="11"/>
    <x v="11"/>
    <x v="11"/>
    <x v="11"/>
    <x v="11"/>
    <m/>
    <x v="3"/>
  </r>
  <r>
    <x v="2"/>
    <x v="0"/>
    <n v="35.599857600569599"/>
    <n v="0.63571174286731424"/>
    <n v="51.924098451489741"/>
    <n v="0.44031635486863302"/>
    <x v="7"/>
    <x v="7"/>
    <x v="7"/>
    <x v="7"/>
    <x v="7"/>
    <x v="7"/>
    <x v="7"/>
    <m/>
    <x v="3"/>
  </r>
  <r>
    <x v="2"/>
    <x v="0"/>
    <n v="33.818938605619145"/>
    <n v="0.60390961795748477"/>
    <n v="56.084436343784354"/>
    <n v="0.42796739117718524"/>
    <x v="1"/>
    <x v="1"/>
    <x v="1"/>
    <x v="1"/>
    <x v="1"/>
    <x v="1"/>
    <x v="1"/>
    <m/>
    <x v="3"/>
  </r>
  <r>
    <x v="2"/>
    <x v="0"/>
    <n v="30.612244897959183"/>
    <n v="0.54664723032069973"/>
    <n v="59.956784436792468"/>
    <n v="0.44767732379471709"/>
    <x v="4"/>
    <x v="4"/>
    <x v="4"/>
    <x v="4"/>
    <x v="4"/>
    <x v="4"/>
    <x v="4"/>
    <m/>
    <x v="3"/>
  </r>
  <r>
    <x v="4"/>
    <x v="0"/>
    <n v="36.597450565289854"/>
    <n v="0.65352590295160451"/>
    <n v="54.732805519176516"/>
    <n v="0.37978422391019445"/>
    <x v="1"/>
    <x v="1"/>
    <x v="1"/>
    <x v="1"/>
    <x v="1"/>
    <x v="1"/>
    <x v="1"/>
    <n v="9.3959731543624095E-2"/>
    <x v="1"/>
  </r>
  <r>
    <x v="4"/>
    <x v="0"/>
    <n v="36.143359019213811"/>
    <n v="0.6454171253431038"/>
    <n v="52.640326746706272"/>
    <n v="0.41348625724026128"/>
    <x v="7"/>
    <x v="7"/>
    <x v="7"/>
    <x v="7"/>
    <x v="7"/>
    <x v="7"/>
    <x v="7"/>
    <n v="6.8441064638783161E-2"/>
    <x v="0"/>
  </r>
  <r>
    <x v="0"/>
    <x v="0"/>
    <n v="33.284023668639051"/>
    <n v="0.59435756551141161"/>
    <n v="57.142726571279397"/>
    <n v="0.41547969981414629"/>
    <x v="0"/>
    <x v="0"/>
    <x v="0"/>
    <x v="0"/>
    <x v="0"/>
    <x v="0"/>
    <x v="0"/>
    <n v="5.7692307692307654E-2"/>
    <x v="6"/>
  </r>
  <r>
    <x v="4"/>
    <x v="0"/>
    <n v="43.402777777777779"/>
    <n v="0.77504960317460314"/>
    <n v="51.924098451489741"/>
    <n v="0.37219193770027842"/>
    <x v="7"/>
    <x v="7"/>
    <x v="7"/>
    <x v="7"/>
    <x v="7"/>
    <x v="7"/>
    <x v="7"/>
    <n v="0.16666666666666663"/>
    <x v="3"/>
  </r>
  <r>
    <x v="1"/>
    <x v="0"/>
    <n v="34.435261707988985"/>
    <n v="0.6149153876426604"/>
    <n v="54.732805519176516"/>
    <n v="0.42476104818661714"/>
    <x v="4"/>
    <x v="4"/>
    <x v="4"/>
    <x v="4"/>
    <x v="4"/>
    <x v="4"/>
    <x v="4"/>
    <n v="4.8484848484848395E-2"/>
    <x v="1"/>
  </r>
  <r>
    <x v="11"/>
    <x v="0"/>
    <n v="40"/>
    <n v="0.7142857142857143"/>
    <n v="51.924098451489741"/>
    <n v="0.40106889838392074"/>
    <x v="7"/>
    <x v="7"/>
    <x v="7"/>
    <x v="7"/>
    <x v="7"/>
    <x v="7"/>
    <x v="7"/>
    <n v="3.2000000000000028E-2"/>
    <x v="0"/>
  </r>
  <r>
    <x v="4"/>
    <x v="0"/>
    <n v="40"/>
    <n v="0.7142857142857143"/>
    <n v="53.065423771039463"/>
    <n v="0.39622183082376133"/>
    <x v="7"/>
    <x v="7"/>
    <x v="7"/>
    <x v="7"/>
    <x v="7"/>
    <x v="7"/>
    <x v="7"/>
    <n v="3.2000000000000028E-2"/>
    <x v="0"/>
  </r>
  <r>
    <x v="2"/>
    <x v="0"/>
    <n v="36.62109375"/>
    <n v="0.65394810267857129"/>
    <n v="56.084436343784354"/>
    <n v="0.39413062716886893"/>
    <x v="4"/>
    <x v="4"/>
    <x v="4"/>
    <x v="4"/>
    <x v="4"/>
    <x v="4"/>
    <x v="4"/>
    <n v="1"/>
    <x v="1"/>
  </r>
  <r>
    <x v="1"/>
    <x v="0"/>
    <n v="44.581618655692722"/>
    <n v="0.79610033313737005"/>
    <n v="47.4"/>
    <n v="0.3868761133603239"/>
    <x v="1"/>
    <x v="1"/>
    <x v="1"/>
    <x v="1"/>
    <x v="1"/>
    <x v="1"/>
    <x v="1"/>
    <m/>
    <x v="1"/>
  </r>
  <r>
    <x v="1"/>
    <x v="0"/>
    <n v="36.62109375"/>
    <n v="0.65394810267857129"/>
    <n v="53.417087153831211"/>
    <n v="0.40198811624006525"/>
    <x v="4"/>
    <x v="4"/>
    <x v="4"/>
    <x v="4"/>
    <x v="4"/>
    <x v="4"/>
    <x v="4"/>
    <n v="6.2500000000000056E-2"/>
    <x v="1"/>
  </r>
  <r>
    <x v="1"/>
    <x v="0"/>
    <n v="43.942587885175776"/>
    <n v="0.78468906937813887"/>
    <n v="51.605808975346946"/>
    <n v="0.36988713875804224"/>
    <x v="6"/>
    <x v="6"/>
    <x v="6"/>
    <x v="6"/>
    <x v="6"/>
    <x v="6"/>
    <x v="6"/>
    <n v="0.11417322834645662"/>
    <x v="1"/>
  </r>
  <r>
    <x v="2"/>
    <x v="2"/>
    <n v="37.345590347601259"/>
    <n v="0.66688554192145111"/>
    <n v="55.168930386586247"/>
    <n v="0.41239399546896149"/>
    <x v="1"/>
    <x v="1"/>
    <x v="1"/>
    <x v="1"/>
    <x v="1"/>
    <x v="1"/>
    <x v="1"/>
    <n v="1.6949152542372972E-2"/>
    <x v="1"/>
  </r>
  <r>
    <x v="2"/>
    <x v="2"/>
    <n v="40.218328066647516"/>
    <n v="0.71818442976156283"/>
    <n v="55.168930386586247"/>
    <n v="0.38293728150689282"/>
    <x v="6"/>
    <x v="6"/>
    <x v="6"/>
    <x v="6"/>
    <x v="6"/>
    <x v="6"/>
    <x v="6"/>
    <n v="1.6949152542372972E-2"/>
    <x v="1"/>
  </r>
  <r>
    <x v="4"/>
    <x v="0"/>
    <n v="48.010973936899859"/>
    <n v="0.85733882030178321"/>
    <n v="55.168930386586247"/>
    <n v="0.3135918148290166"/>
    <x v="6"/>
    <x v="6"/>
    <x v="6"/>
    <x v="6"/>
    <x v="6"/>
    <x v="6"/>
    <x v="6"/>
    <n v="1.1111111111111202E-2"/>
    <x v="0"/>
  </r>
  <r>
    <x v="4"/>
    <x v="0"/>
    <n v="34.982708854306594"/>
    <n v="0.62469122954118916"/>
    <n v="58.515487180745573"/>
    <n v="0.4097596502936246"/>
    <x v="1"/>
    <x v="1"/>
    <x v="1"/>
    <x v="1"/>
    <x v="1"/>
    <x v="1"/>
    <x v="1"/>
    <n v="1.5748031496063006E-2"/>
    <x v="1"/>
  </r>
  <r>
    <x v="1"/>
    <x v="0"/>
    <n v="39.021852237252858"/>
    <n v="0.69681878995094393"/>
    <n v="51.924098451489741"/>
    <n v="0.38154596788057649"/>
    <x v="4"/>
    <x v="4"/>
    <x v="4"/>
    <x v="4"/>
    <x v="4"/>
    <x v="4"/>
    <x v="4"/>
    <n v="8.0645161290322578E-2"/>
    <x v="0"/>
  </r>
  <r>
    <x v="4"/>
    <x v="0"/>
    <n v="39.026629935720848"/>
    <n v="0.69690410599501518"/>
    <n v="0"/>
    <n v="0"/>
    <x v="10"/>
    <x v="10"/>
    <x v="10"/>
    <x v="10"/>
    <x v="10"/>
    <x v="10"/>
    <x v="10"/>
    <n v="1"/>
    <x v="2"/>
  </r>
  <r>
    <x v="4"/>
    <x v="0"/>
    <n v="30.864197530864196"/>
    <n v="0.55114638447971775"/>
    <n v="58.515487180745573"/>
    <n v="0.39322407385461022"/>
    <x v="9"/>
    <x v="9"/>
    <x v="9"/>
    <x v="9"/>
    <x v="9"/>
    <x v="9"/>
    <x v="9"/>
    <n v="0.16666666666666669"/>
    <x v="5"/>
  </r>
  <r>
    <x v="12"/>
    <x v="1"/>
    <n v="34.807306749832918"/>
    <n v="0.62155904910415927"/>
    <n v="53.346939930983858"/>
    <n v="0.42138467078116099"/>
    <x v="7"/>
    <x v="7"/>
    <x v="7"/>
    <x v="7"/>
    <x v="7"/>
    <x v="7"/>
    <x v="7"/>
    <n v="6.3432835820895664E-2"/>
    <x v="0"/>
  </r>
  <r>
    <x v="13"/>
    <x v="0"/>
    <n v="33.856571252693136"/>
    <n v="0.60458162951237748"/>
    <n v="54.732805519176516"/>
    <n v="0.4179596057828025"/>
    <x v="5"/>
    <x v="5"/>
    <x v="5"/>
    <x v="5"/>
    <x v="5"/>
    <x v="5"/>
    <x v="5"/>
    <n v="7.719298245614041E-2"/>
    <x v="0"/>
  </r>
  <r>
    <x v="1"/>
    <x v="0"/>
    <n v="37.600074043222733"/>
    <n v="0.67142989362897743"/>
    <n v="50.461153375641345"/>
    <n v="0.40256447204194262"/>
    <x v="1"/>
    <x v="1"/>
    <x v="1"/>
    <x v="1"/>
    <x v="1"/>
    <x v="1"/>
    <x v="1"/>
    <n v="8.1632653061224414E-2"/>
    <x v="0"/>
  </r>
  <r>
    <x v="4"/>
    <x v="0"/>
    <n v="34.1796875"/>
    <n v="0.6103515625"/>
    <n v="57.404250713688434"/>
    <n v="0.38672337322905892"/>
    <x v="6"/>
    <x v="6"/>
    <x v="6"/>
    <x v="6"/>
    <x v="6"/>
    <x v="6"/>
    <x v="6"/>
    <n v="9.3750000000000083E-2"/>
    <x v="1"/>
  </r>
  <r>
    <x v="2"/>
    <x v="0"/>
    <n v="38.116907487333464"/>
    <n v="0.6806590622738119"/>
    <n v="55.412742216930582"/>
    <n v="0.41000414512726191"/>
    <x v="1"/>
    <x v="1"/>
    <x v="1"/>
    <x v="1"/>
    <x v="1"/>
    <x v="1"/>
    <x v="1"/>
    <n v="-3.4246575342466545E-3"/>
    <x v="3"/>
  </r>
  <r>
    <x v="2"/>
    <x v="0"/>
    <n v="44"/>
    <n v="0.7857142857142857"/>
    <n v="49.713539403265187"/>
    <n v="0.36155301384192867"/>
    <x v="5"/>
    <x v="5"/>
    <x v="5"/>
    <x v="5"/>
    <x v="5"/>
    <x v="5"/>
    <x v="5"/>
    <n v="2.7999999999999935E-2"/>
    <x v="0"/>
  </r>
  <r>
    <x v="2"/>
    <x v="0"/>
    <n v="38.265306122448983"/>
    <n v="0.68330903790087472"/>
    <n v="53.346939930983858"/>
    <n v="0.39832381815134615"/>
    <x v="2"/>
    <x v="2"/>
    <x v="2"/>
    <x v="2"/>
    <x v="2"/>
    <x v="2"/>
    <x v="2"/>
    <n v="3.2142857142857091E-2"/>
    <x v="3"/>
  </r>
  <r>
    <x v="4"/>
    <x v="2"/>
    <n v="44.642857142857146"/>
    <n v="0.79719387755102045"/>
    <n v="56.084436343784354"/>
    <n v="0.33501103309353852"/>
    <x v="6"/>
    <x v="6"/>
    <x v="6"/>
    <x v="6"/>
    <x v="6"/>
    <x v="6"/>
    <x v="6"/>
    <n v="0"/>
    <x v="3"/>
  </r>
  <r>
    <x v="1"/>
    <x v="2"/>
    <n v="41.617122473246134"/>
    <n v="0.74316290130796669"/>
    <n v="51.343922717299272"/>
    <n v="0.3781520657274105"/>
    <x v="6"/>
    <x v="6"/>
    <x v="6"/>
    <x v="6"/>
    <x v="6"/>
    <x v="6"/>
    <x v="6"/>
    <n v="3.4482758620689689E-2"/>
    <x v="0"/>
  </r>
  <r>
    <x v="1"/>
    <x v="0"/>
    <n v="37.624294544477294"/>
    <n v="0.67186240257995167"/>
    <n v="51.197851517422102"/>
    <n v="0.39658018318257116"/>
    <x v="6"/>
    <x v="6"/>
    <x v="6"/>
    <x v="6"/>
    <x v="6"/>
    <x v="6"/>
    <x v="6"/>
    <n v="6.5573770491803199E-2"/>
    <x v="0"/>
  </r>
  <r>
    <x v="0"/>
    <x v="0"/>
    <n v="34.336800309655509"/>
    <n v="0.61315714838670554"/>
    <n v="61.680739295180302"/>
    <n v="0.39495610357576466"/>
    <x v="5"/>
    <x v="5"/>
    <x v="5"/>
    <x v="5"/>
    <x v="5"/>
    <x v="5"/>
    <x v="5"/>
    <n v="0"/>
    <x v="0"/>
  </r>
  <r>
    <x v="2"/>
    <x v="0"/>
    <n v="34.259571597233936"/>
    <n v="0.61177806423632031"/>
    <n v="55.141773638503857"/>
    <n v="0.41805947767776463"/>
    <x v="1"/>
    <x v="1"/>
    <x v="1"/>
    <x v="1"/>
    <x v="1"/>
    <x v="1"/>
    <x v="1"/>
    <n v="0.11363636363636366"/>
    <x v="1"/>
  </r>
  <r>
    <x v="2"/>
    <x v="0"/>
    <n v="36.62109375"/>
    <n v="0.65394810267857129"/>
    <n v="55.141773638503857"/>
    <n v="0.37643450803885309"/>
    <x v="4"/>
    <x v="4"/>
    <x v="4"/>
    <x v="4"/>
    <x v="4"/>
    <x v="4"/>
    <x v="4"/>
    <n v="7.8125E-2"/>
    <x v="1"/>
  </r>
  <r>
    <x v="3"/>
    <x v="2"/>
    <n v="41.356065383939381"/>
    <n v="0.73850116757034612"/>
    <n v="49.259524967258869"/>
    <n v="0.41245379174508678"/>
    <x v="9"/>
    <x v="9"/>
    <x v="9"/>
    <x v="9"/>
    <x v="9"/>
    <x v="9"/>
    <x v="9"/>
    <n v="0"/>
    <x v="1"/>
  </r>
  <r>
    <x v="4"/>
    <x v="0"/>
    <n v="34.47285262855501"/>
    <n v="0.6155866540813395"/>
    <n v="56.084436343784354"/>
    <n v="0.40636617912250772"/>
    <x v="2"/>
    <x v="2"/>
    <x v="2"/>
    <x v="2"/>
    <x v="2"/>
    <x v="2"/>
    <x v="2"/>
    <n v="7.4576271186440737E-2"/>
    <x v="0"/>
  </r>
  <r>
    <x v="4"/>
    <x v="0"/>
    <n v="34.240321402483566"/>
    <n v="0.61143431075863508"/>
    <n v="54.732805519176516"/>
    <n v="0.40867161454318468"/>
    <x v="2"/>
    <x v="2"/>
    <x v="2"/>
    <x v="2"/>
    <x v="2"/>
    <x v="2"/>
    <x v="2"/>
    <n v="8.7837837837837773E-2"/>
    <x v="3"/>
  </r>
  <r>
    <x v="4"/>
    <x v="0"/>
    <n v="34.435261707988985"/>
    <n v="0.6149153876426604"/>
    <n v="58.694394962381196"/>
    <n v="0.38566130449948605"/>
    <x v="4"/>
    <x v="4"/>
    <x v="4"/>
    <x v="4"/>
    <x v="4"/>
    <x v="4"/>
    <x v="4"/>
    <n v="1"/>
    <x v="3"/>
  </r>
  <r>
    <x v="2"/>
    <x v="0"/>
    <n v="24.337479718766904"/>
    <n v="0.43459785212083757"/>
    <n v="54.732805519176516"/>
    <n v="0.43070782905286609"/>
    <x v="11"/>
    <x v="11"/>
    <x v="11"/>
    <x v="11"/>
    <x v="11"/>
    <x v="11"/>
    <x v="11"/>
    <n v="0.30232558139534882"/>
    <x v="2"/>
  </r>
  <r>
    <x v="2"/>
    <x v="0"/>
    <n v="21.736505252988774"/>
    <n v="0.38815187951765667"/>
    <n v="54.732805519176516"/>
    <n v="0.45574898190477692"/>
    <x v="11"/>
    <x v="11"/>
    <x v="11"/>
    <x v="11"/>
    <x v="11"/>
    <x v="11"/>
    <x v="11"/>
    <n v="0.38461538461538464"/>
    <x v="3"/>
  </r>
  <r>
    <x v="0"/>
    <x v="0"/>
    <n v="32.529023117292432"/>
    <n v="0.5808754128087934"/>
    <n v="54.732805519176516"/>
    <n v="0.40254919335152639"/>
    <x v="0"/>
    <x v="0"/>
    <x v="0"/>
    <x v="0"/>
    <x v="0"/>
    <x v="0"/>
    <x v="0"/>
    <n v="0.14448669201520908"/>
    <x v="6"/>
  </r>
  <r>
    <x v="2"/>
    <x v="0"/>
    <m/>
    <m/>
    <n v="50.461153375641345"/>
    <m/>
    <x v="2"/>
    <x v="2"/>
    <x v="2"/>
    <x v="2"/>
    <x v="2"/>
    <x v="2"/>
    <x v="2"/>
    <m/>
    <x v="4"/>
  </r>
  <r>
    <x v="1"/>
    <x v="0"/>
    <n v="38.888888888888886"/>
    <n v="0.69444444444444442"/>
    <n v="51.634825457243487"/>
    <n v="0.39031049164530501"/>
    <x v="6"/>
    <x v="6"/>
    <x v="6"/>
    <x v="6"/>
    <x v="6"/>
    <x v="6"/>
    <x v="6"/>
    <n v="6.6666666666666721E-2"/>
    <x v="0"/>
  </r>
  <r>
    <x v="1"/>
    <x v="0"/>
    <n v="36.62109375"/>
    <n v="0.65394810267857129"/>
    <n v="51.924098451489741"/>
    <n v="0.39075269049898004"/>
    <x v="4"/>
    <x v="4"/>
    <x v="4"/>
    <x v="4"/>
    <x v="4"/>
    <x v="4"/>
    <x v="4"/>
    <n v="9.3750000000000083E-2"/>
    <x v="1"/>
  </r>
  <r>
    <x v="4"/>
    <x v="0"/>
    <n v="34.1796875"/>
    <n v="0.6103515625"/>
    <n v="58.052906903961315"/>
    <n v="0.39630784446437589"/>
    <x v="6"/>
    <x v="6"/>
    <x v="6"/>
    <x v="6"/>
    <x v="6"/>
    <x v="6"/>
    <x v="6"/>
    <n v="7.5000000000000067E-2"/>
    <x v="3"/>
  </r>
  <r>
    <x v="4"/>
    <x v="0"/>
    <n v="35.6718192627824"/>
    <n v="0.63699677254968567"/>
    <n v="55.141773638503857"/>
    <n v="0.39800106839524563"/>
    <x v="2"/>
    <x v="2"/>
    <x v="2"/>
    <x v="2"/>
    <x v="2"/>
    <x v="2"/>
    <x v="2"/>
    <n v="7.9310344827586199E-2"/>
    <x v="3"/>
  </r>
  <r>
    <x v="4"/>
    <x v="0"/>
    <n v="31.753520104514447"/>
    <n v="0.56702714472347227"/>
    <n v="57.794318059823141"/>
    <n v="0.40395186517602694"/>
    <x v="6"/>
    <x v="6"/>
    <x v="6"/>
    <x v="6"/>
    <x v="6"/>
    <x v="6"/>
    <x v="6"/>
    <n v="0.1174698795180722"/>
    <x v="0"/>
  </r>
  <r>
    <x v="1"/>
    <x v="0"/>
    <n v="40.218328066647516"/>
    <n v="0.71818442976156283"/>
    <n v="51.634825457243487"/>
    <n v="0.38685139072728453"/>
    <x v="6"/>
    <x v="6"/>
    <x v="6"/>
    <x v="6"/>
    <x v="6"/>
    <x v="6"/>
    <x v="6"/>
    <n v="4.0677966101694947E-2"/>
    <x v="0"/>
  </r>
  <r>
    <x v="4"/>
    <x v="0"/>
    <n v="36.111111111111114"/>
    <n v="0.64484126984126988"/>
    <n v="57.404250713688434"/>
    <n v="0.3956477587651141"/>
    <x v="1"/>
    <x v="1"/>
    <x v="1"/>
    <x v="1"/>
    <x v="1"/>
    <x v="1"/>
    <x v="1"/>
    <n v="3.6666666666666625E-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dataOnRows="1" applyNumberFormats="0" applyBorderFormats="0" applyFontFormats="0" applyPatternFormats="0" applyAlignmentFormats="0" applyWidthHeightFormats="1" dataCaption="Données" updatedVersion="4" showMemberPropertyTips="0" useAutoFormatting="1" itemPrintTitles="1" createdVersion="1" indent="0" compact="0" compactData="0" gridDropZones="1">
  <location ref="A4:M20" firstHeaderRow="1" firstDataRow="2" firstDataCol="1"/>
  <pivotFields count="15">
    <pivotField axis="axisRow" compact="0" outline="0" subtotalTop="0" showAll="0" includeNewItemsInFilter="1">
      <items count="15">
        <item x="5"/>
        <item x="3"/>
        <item x="10"/>
        <item x="1"/>
        <item x="2"/>
        <item x="11"/>
        <item x="7"/>
        <item x="4"/>
        <item x="0"/>
        <item x="8"/>
        <item x="12"/>
        <item x="13"/>
        <item x="9"/>
        <item x="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Col" compact="0" outline="0" subtotalTop="0" showAll="0" includeNewItemsInFilter="1">
      <items count="12">
        <item x="10"/>
        <item x="9"/>
        <item x="3"/>
        <item x="0"/>
        <item x="2"/>
        <item x="1"/>
        <item x="6"/>
        <item x="5"/>
        <item x="7"/>
        <item x="8"/>
        <item x="4"/>
        <item t="default"/>
      </items>
    </pivotField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Nombre de Progressivité" fld="13" subtotal="count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3.xml"/><Relationship Id="rId7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6" Type="http://schemas.openxmlformats.org/officeDocument/2006/relationships/image" Target="../media/image12.emf"/><Relationship Id="rId5" Type="http://schemas.openxmlformats.org/officeDocument/2006/relationships/control" Target="../activeX/activeX4.xml"/><Relationship Id="rId4" Type="http://schemas.openxmlformats.org/officeDocument/2006/relationships/image" Target="../media/image1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5">
    <pageSetUpPr fitToPage="1"/>
  </sheetPr>
  <dimension ref="A1:BB579"/>
  <sheetViews>
    <sheetView zoomScale="90" zoomScaleNormal="90" zoomScaleSheetLayoutView="85" workbookViewId="0">
      <pane xSplit="6" ySplit="3" topLeftCell="AE316" activePane="bottomRight" state="frozen"/>
      <selection pane="topRight" activeCell="G1" sqref="G1"/>
      <selection pane="bottomLeft" activeCell="A4" sqref="A4"/>
      <selection pane="bottomRight" activeCell="AI323" sqref="AI323"/>
    </sheetView>
  </sheetViews>
  <sheetFormatPr baseColWidth="10" defaultColWidth="16.28515625" defaultRowHeight="23.25" customHeight="1" x14ac:dyDescent="0.2"/>
  <cols>
    <col min="1" max="1" width="26.42578125" style="277" customWidth="1"/>
    <col min="2" max="2" width="29.42578125" style="277" customWidth="1"/>
    <col min="3" max="3" width="11.140625" style="560" customWidth="1"/>
    <col min="4" max="4" width="9.140625" style="277" customWidth="1"/>
    <col min="5" max="5" width="5.85546875" style="277" customWidth="1"/>
    <col min="6" max="6" width="9.5703125" style="277" customWidth="1"/>
    <col min="7" max="7" width="16.7109375" style="24" customWidth="1"/>
    <col min="8" max="8" width="15.28515625" style="24" customWidth="1"/>
    <col min="9" max="9" width="13.42578125" style="24" customWidth="1"/>
    <col min="10" max="10" width="17.28515625" style="27" customWidth="1"/>
    <col min="11" max="11" width="16.28515625" style="24" customWidth="1"/>
    <col min="12" max="12" width="16.28515625" style="28" customWidth="1"/>
    <col min="13" max="13" width="16.85546875" style="24" customWidth="1"/>
    <col min="14" max="14" width="19.85546875" style="27" customWidth="1"/>
    <col min="15" max="15" width="17.140625" style="304" customWidth="1"/>
    <col min="16" max="16" width="16.140625" style="304" customWidth="1"/>
    <col min="17" max="17" width="16.28515625" style="24" customWidth="1"/>
    <col min="18" max="26" width="16.28515625" style="20" customWidth="1"/>
    <col min="27" max="28" width="16.28515625" style="22" customWidth="1"/>
    <col min="29" max="34" width="16.28515625" style="21" customWidth="1"/>
    <col min="35" max="35" width="18.5703125" style="21" customWidth="1"/>
    <col min="36" max="36" width="23.85546875" style="26" hidden="1" customWidth="1"/>
    <col min="37" max="37" width="23.28515625" style="23" hidden="1" customWidth="1"/>
    <col min="38" max="38" width="22.7109375" style="23" hidden="1" customWidth="1"/>
    <col min="39" max="39" width="18.42578125" style="23" hidden="1" customWidth="1"/>
    <col min="40" max="46" width="16.28515625" style="23" customWidth="1"/>
    <col min="47" max="47" width="21.7109375" style="23" customWidth="1"/>
    <col min="48" max="48" width="16.28515625" style="23" customWidth="1"/>
    <col min="49" max="49" width="19" style="23" customWidth="1"/>
    <col min="50" max="50" width="16.28515625" style="23" customWidth="1"/>
    <col min="51" max="51" width="26.85546875" style="25" hidden="1" customWidth="1"/>
    <col min="52" max="52" width="20.140625" style="23" hidden="1" customWidth="1"/>
    <col min="53" max="16384" width="16.28515625" style="277"/>
  </cols>
  <sheetData>
    <row r="1" spans="1:52" s="18" customFormat="1" ht="56.25" customHeight="1" x14ac:dyDescent="0.2">
      <c r="A1" s="689"/>
      <c r="B1" s="690"/>
      <c r="C1" s="549"/>
      <c r="D1" s="699" t="s">
        <v>467</v>
      </c>
      <c r="E1" s="700"/>
      <c r="F1" s="701"/>
      <c r="G1" s="376"/>
      <c r="H1" s="377"/>
      <c r="I1" s="377"/>
      <c r="J1" s="397"/>
      <c r="K1" s="377"/>
      <c r="L1" s="397"/>
      <c r="M1" s="378"/>
      <c r="N1" s="398"/>
      <c r="O1" s="693" t="s">
        <v>479</v>
      </c>
      <c r="P1" s="694"/>
      <c r="Q1" s="705" t="s">
        <v>468</v>
      </c>
      <c r="R1" s="706"/>
      <c r="S1" s="706"/>
      <c r="T1" s="706"/>
      <c r="U1" s="706"/>
      <c r="V1" s="706"/>
      <c r="W1" s="706"/>
      <c r="X1" s="706"/>
      <c r="Y1" s="706"/>
      <c r="Z1" s="708"/>
      <c r="AA1" s="717" t="s">
        <v>469</v>
      </c>
      <c r="AB1" s="718"/>
      <c r="AC1" s="718"/>
      <c r="AD1" s="718"/>
      <c r="AE1" s="718"/>
      <c r="AF1" s="718"/>
      <c r="AG1" s="718"/>
      <c r="AH1" s="718"/>
      <c r="AI1" s="718"/>
      <c r="AJ1" s="719"/>
      <c r="AK1" s="382"/>
      <c r="AL1" s="383"/>
      <c r="AM1" s="384"/>
      <c r="AN1" s="705" t="s">
        <v>476</v>
      </c>
      <c r="AO1" s="706"/>
      <c r="AP1" s="706"/>
      <c r="AQ1" s="706"/>
      <c r="AR1" s="706"/>
      <c r="AS1" s="706"/>
      <c r="AT1" s="706"/>
      <c r="AU1" s="706"/>
      <c r="AV1" s="706"/>
      <c r="AW1" s="706"/>
      <c r="AX1" s="706"/>
      <c r="AY1" s="707"/>
      <c r="AZ1" s="708"/>
    </row>
    <row r="2" spans="1:52" s="18" customFormat="1" ht="33" customHeight="1" x14ac:dyDescent="0.2">
      <c r="A2" s="691"/>
      <c r="B2" s="692"/>
      <c r="C2" s="550"/>
      <c r="D2" s="702"/>
      <c r="E2" s="703"/>
      <c r="F2" s="704"/>
      <c r="G2" s="379"/>
      <c r="H2" s="380"/>
      <c r="I2" s="380"/>
      <c r="J2" s="399"/>
      <c r="K2" s="380"/>
      <c r="L2" s="399"/>
      <c r="M2" s="381"/>
      <c r="N2" s="400"/>
      <c r="O2" s="695"/>
      <c r="P2" s="696"/>
      <c r="Q2" s="697" t="s">
        <v>312</v>
      </c>
      <c r="R2" s="709" t="s">
        <v>466</v>
      </c>
      <c r="S2" s="709"/>
      <c r="T2" s="709"/>
      <c r="U2" s="709"/>
      <c r="V2" s="709"/>
      <c r="W2" s="709"/>
      <c r="X2" s="709"/>
      <c r="Y2" s="709" t="s">
        <v>470</v>
      </c>
      <c r="Z2" s="721"/>
      <c r="AA2" s="710" t="s">
        <v>474</v>
      </c>
      <c r="AB2" s="711"/>
      <c r="AC2" s="711"/>
      <c r="AD2" s="711"/>
      <c r="AE2" s="711"/>
      <c r="AF2" s="711"/>
      <c r="AG2" s="711"/>
      <c r="AH2" s="711"/>
      <c r="AI2" s="568" t="s">
        <v>470</v>
      </c>
      <c r="AJ2" s="385"/>
      <c r="AK2" s="714" t="s">
        <v>315</v>
      </c>
      <c r="AL2" s="715"/>
      <c r="AM2" s="716"/>
      <c r="AN2" s="697" t="s">
        <v>337</v>
      </c>
      <c r="AO2" s="713"/>
      <c r="AP2" s="713"/>
      <c r="AQ2" s="713"/>
      <c r="AR2" s="713"/>
      <c r="AS2" s="713"/>
      <c r="AT2" s="713"/>
      <c r="AU2" s="712" t="s">
        <v>471</v>
      </c>
      <c r="AV2" s="712"/>
      <c r="AW2" s="712" t="s">
        <v>475</v>
      </c>
      <c r="AX2" s="712"/>
      <c r="AY2" s="720" t="s">
        <v>336</v>
      </c>
      <c r="AZ2" s="308"/>
    </row>
    <row r="3" spans="1:52" s="19" customFormat="1" ht="58.5" customHeight="1" x14ac:dyDescent="0.2">
      <c r="A3" s="600" t="s">
        <v>72</v>
      </c>
      <c r="B3" s="601" t="s">
        <v>243</v>
      </c>
      <c r="C3" s="602"/>
      <c r="D3" s="603" t="s">
        <v>314</v>
      </c>
      <c r="E3" s="604" t="s">
        <v>259</v>
      </c>
      <c r="F3" s="605" t="s">
        <v>313</v>
      </c>
      <c r="G3" s="352" t="s">
        <v>0</v>
      </c>
      <c r="H3" s="341" t="s">
        <v>1</v>
      </c>
      <c r="I3" s="341" t="s">
        <v>2</v>
      </c>
      <c r="J3" s="401" t="s">
        <v>25</v>
      </c>
      <c r="K3" s="342" t="s">
        <v>26</v>
      </c>
      <c r="L3" s="402" t="s">
        <v>44</v>
      </c>
      <c r="M3" s="341" t="s">
        <v>55</v>
      </c>
      <c r="N3" s="403" t="s">
        <v>48</v>
      </c>
      <c r="O3" s="606" t="s">
        <v>340</v>
      </c>
      <c r="P3" s="607" t="s">
        <v>278</v>
      </c>
      <c r="Q3" s="698"/>
      <c r="R3" s="604" t="s">
        <v>252</v>
      </c>
      <c r="S3" s="604" t="s">
        <v>253</v>
      </c>
      <c r="T3" s="608" t="s">
        <v>254</v>
      </c>
      <c r="U3" s="604" t="s">
        <v>255</v>
      </c>
      <c r="V3" s="604" t="s">
        <v>256</v>
      </c>
      <c r="W3" s="604" t="s">
        <v>258</v>
      </c>
      <c r="X3" s="604" t="s">
        <v>257</v>
      </c>
      <c r="Y3" s="604" t="s">
        <v>477</v>
      </c>
      <c r="Z3" s="605" t="s">
        <v>478</v>
      </c>
      <c r="AA3" s="609" t="s">
        <v>276</v>
      </c>
      <c r="AB3" s="610" t="s">
        <v>252</v>
      </c>
      <c r="AC3" s="610" t="s">
        <v>253</v>
      </c>
      <c r="AD3" s="611" t="s">
        <v>254</v>
      </c>
      <c r="AE3" s="610" t="s">
        <v>255</v>
      </c>
      <c r="AF3" s="610" t="s">
        <v>256</v>
      </c>
      <c r="AG3" s="610" t="s">
        <v>258</v>
      </c>
      <c r="AH3" s="610" t="s">
        <v>257</v>
      </c>
      <c r="AI3" s="604" t="s">
        <v>316</v>
      </c>
      <c r="AJ3" s="373" t="s">
        <v>302</v>
      </c>
      <c r="AK3" s="569" t="s">
        <v>74</v>
      </c>
      <c r="AL3" s="570" t="s">
        <v>75</v>
      </c>
      <c r="AM3" s="571" t="s">
        <v>76</v>
      </c>
      <c r="AN3" s="612" t="s">
        <v>338</v>
      </c>
      <c r="AO3" s="613" t="s">
        <v>339</v>
      </c>
      <c r="AP3" s="613" t="s">
        <v>254</v>
      </c>
      <c r="AQ3" s="613" t="s">
        <v>255</v>
      </c>
      <c r="AR3" s="613" t="s">
        <v>256</v>
      </c>
      <c r="AS3" s="613" t="s">
        <v>258</v>
      </c>
      <c r="AT3" s="613" t="s">
        <v>257</v>
      </c>
      <c r="AU3" s="610" t="s">
        <v>472</v>
      </c>
      <c r="AV3" s="610" t="s">
        <v>473</v>
      </c>
      <c r="AW3" s="610" t="s">
        <v>472</v>
      </c>
      <c r="AX3" s="610" t="s">
        <v>473</v>
      </c>
      <c r="AY3" s="720"/>
      <c r="AZ3" s="308"/>
    </row>
    <row r="4" spans="1:52" s="271" customFormat="1" ht="13.5" customHeight="1" x14ac:dyDescent="0.2">
      <c r="A4" s="590" t="s">
        <v>193</v>
      </c>
      <c r="B4" s="591" t="s">
        <v>77</v>
      </c>
      <c r="C4" s="592">
        <v>2</v>
      </c>
      <c r="D4" s="593">
        <v>225</v>
      </c>
      <c r="E4" s="476">
        <v>267</v>
      </c>
      <c r="F4" s="594">
        <v>89</v>
      </c>
      <c r="G4" s="301">
        <v>2.5</v>
      </c>
      <c r="H4" s="299">
        <f t="shared" ref="H4:H81" si="0">R4/(G4*G4)</f>
        <v>40</v>
      </c>
      <c r="I4" s="300">
        <f>H4/56</f>
        <v>0.7142857142857143</v>
      </c>
      <c r="J4" s="404">
        <f>D4/F4</f>
        <v>2.5280898876404496</v>
      </c>
      <c r="K4" s="299">
        <f t="shared" ref="K4:K81" si="1">F4*(R4/56)/J4</f>
        <v>157.1626984126984</v>
      </c>
      <c r="L4" s="405">
        <f t="shared" ref="L4:L94" si="2">0.6*SQRT(D4/150)*(72+7)</f>
        <v>58.052906903961315</v>
      </c>
      <c r="M4" s="362">
        <f t="shared" ref="M4:M81" si="3">-(J4-G4)/G4</f>
        <v>-1.1235955056179848E-2</v>
      </c>
      <c r="N4" s="406">
        <f t="shared" ref="N4:N81" si="4">+(L4/(R4/56))*G4/F4</f>
        <v>0.36527671759795877</v>
      </c>
      <c r="O4" s="475" t="s">
        <v>9</v>
      </c>
      <c r="P4" s="595" t="s">
        <v>9</v>
      </c>
      <c r="Q4" s="475" t="s">
        <v>27</v>
      </c>
      <c r="R4" s="476">
        <v>250</v>
      </c>
      <c r="S4" s="476">
        <f>R4+25</f>
        <v>275</v>
      </c>
      <c r="T4" s="476">
        <f>R4+50</f>
        <v>300</v>
      </c>
      <c r="U4" s="476">
        <f>R4+75</f>
        <v>325</v>
      </c>
      <c r="V4" s="476">
        <f>R4+100</f>
        <v>350</v>
      </c>
      <c r="W4" s="476">
        <f>R4+125</f>
        <v>375</v>
      </c>
      <c r="X4" s="476">
        <f>R4+150</f>
        <v>400</v>
      </c>
      <c r="Y4" s="477" t="s">
        <v>326</v>
      </c>
      <c r="Z4" s="478" t="s">
        <v>327</v>
      </c>
      <c r="AA4" s="471">
        <f>(R4-25)/2.15</f>
        <v>104.65116279069768</v>
      </c>
      <c r="AB4" s="472">
        <f>R4/2.15</f>
        <v>116.27906976744187</v>
      </c>
      <c r="AC4" s="472">
        <f>(R4+25)/2.37</f>
        <v>116.03375527426159</v>
      </c>
      <c r="AD4" s="472">
        <f>(R4+50)/2.15</f>
        <v>139.53488372093022</v>
      </c>
      <c r="AE4" s="472">
        <f>(R4+75)/2.15</f>
        <v>151.16279069767444</v>
      </c>
      <c r="AF4" s="472">
        <f>(R4+100)/2.15</f>
        <v>162.79069767441862</v>
      </c>
      <c r="AG4" s="472">
        <f>(R4+125)/2.15</f>
        <v>174.41860465116281</v>
      </c>
      <c r="AH4" s="472">
        <f>(R4+150)/2.15</f>
        <v>186.04651162790699</v>
      </c>
      <c r="AI4" s="477" t="s">
        <v>328</v>
      </c>
      <c r="AJ4" s="374" t="s">
        <v>291</v>
      </c>
      <c r="AK4" s="367" t="s">
        <v>246</v>
      </c>
      <c r="AL4" s="322" t="s">
        <v>246</v>
      </c>
      <c r="AM4" s="368" t="s">
        <v>245</v>
      </c>
      <c r="AN4" s="596">
        <f t="shared" ref="AN4:AT19" si="5">R4/2.15</f>
        <v>116.27906976744187</v>
      </c>
      <c r="AO4" s="597">
        <f t="shared" si="5"/>
        <v>127.90697674418605</v>
      </c>
      <c r="AP4" s="597">
        <f t="shared" si="5"/>
        <v>139.53488372093022</v>
      </c>
      <c r="AQ4" s="597">
        <f t="shared" si="5"/>
        <v>151.16279069767444</v>
      </c>
      <c r="AR4" s="597">
        <f t="shared" si="5"/>
        <v>162.79069767441862</v>
      </c>
      <c r="AS4" s="597">
        <f t="shared" si="5"/>
        <v>174.41860465116281</v>
      </c>
      <c r="AT4" s="597">
        <f t="shared" si="5"/>
        <v>186.04651162790699</v>
      </c>
      <c r="AU4" s="598" t="str">
        <f t="shared" ref="AU4:AU68" si="6">IF(E4&gt;222,"",IF(E4=222,IF(D4&gt;179,"","151310-E-001"),IF(E4=216,"151310-E-002",IF(E4=190,"151310-E-004",IF(E4=200,IF(F4=57,"151310-E-003","151310-E-003 + 3x151310-D-024"),)))))</f>
        <v/>
      </c>
      <c r="AV4" s="599" t="str">
        <f t="shared" ref="AV4:AV68" si="7">IF(G4&gt;2.55,"VIP01",IF(AND(G4&gt;2.15,G4&lt;=2.55),"VIP02","VIP03"))</f>
        <v>VIP02</v>
      </c>
      <c r="AW4" s="598" t="str">
        <f t="shared" ref="AW4:AW68" si="8">IF(E4&gt;222,"",IF(E4=222,IF(D4&gt;181,"","151512-E-001"),IF(E4=216,"151512-E-002",IF(E4=200,IF(F4=57,"151512-E-003","151512-E-003 + 3x151310-D-024"),""))))</f>
        <v/>
      </c>
      <c r="AX4" s="505" t="str">
        <f t="shared" ref="AX4:AX68" si="9">IF(G4&lt;2.55,"KI02",IF(AND(G4&gt;=2.55,G4&lt;3.3),IF(G4-J4&lt;=0.3,"KI03","KI04"),IF(G4&gt;=3.3,"KI05","")))</f>
        <v>KI02</v>
      </c>
      <c r="AY4" s="285"/>
      <c r="AZ4" s="327"/>
    </row>
    <row r="5" spans="1:52" s="271" customFormat="1" ht="13.5" customHeight="1" x14ac:dyDescent="0.2">
      <c r="A5" s="512" t="s">
        <v>193</v>
      </c>
      <c r="B5" s="313" t="s">
        <v>190</v>
      </c>
      <c r="C5" s="551">
        <v>3</v>
      </c>
      <c r="D5" s="336">
        <v>170</v>
      </c>
      <c r="E5" s="272">
        <v>216</v>
      </c>
      <c r="F5" s="337">
        <v>63</v>
      </c>
      <c r="G5" s="301">
        <v>2.82</v>
      </c>
      <c r="H5" s="299">
        <f t="shared" si="0"/>
        <v>50.299280720285708</v>
      </c>
      <c r="I5" s="300">
        <f t="shared" ref="I5:I95" si="10">H5/56</f>
        <v>0.89820144143367331</v>
      </c>
      <c r="J5" s="404">
        <f t="shared" ref="J5:J95" si="11">D5/F5</f>
        <v>2.6984126984126986</v>
      </c>
      <c r="K5" s="299">
        <f t="shared" si="1"/>
        <v>166.76470588235293</v>
      </c>
      <c r="L5" s="405">
        <f t="shared" si="2"/>
        <v>50.461153375641345</v>
      </c>
      <c r="M5" s="362">
        <f t="shared" si="3"/>
        <v>4.3116064392660018E-2</v>
      </c>
      <c r="N5" s="406">
        <f t="shared" si="4"/>
        <v>0.31622322782068574</v>
      </c>
      <c r="O5" s="330" t="s">
        <v>43</v>
      </c>
      <c r="P5" s="286" t="s">
        <v>43</v>
      </c>
      <c r="Q5" s="330" t="s">
        <v>19</v>
      </c>
      <c r="R5" s="272">
        <v>400</v>
      </c>
      <c r="S5" s="272">
        <f t="shared" ref="S5:S95" si="12">R5+25</f>
        <v>425</v>
      </c>
      <c r="T5" s="272">
        <f t="shared" ref="T5:T95" si="13">R5+50</f>
        <v>450</v>
      </c>
      <c r="U5" s="272">
        <f t="shared" ref="U5:U95" si="14">R5+75</f>
        <v>475</v>
      </c>
      <c r="V5" s="272">
        <f t="shared" ref="V5:V95" si="15">R5+100</f>
        <v>500</v>
      </c>
      <c r="W5" s="272">
        <f t="shared" ref="W5:W95" si="16">R5+125</f>
        <v>525</v>
      </c>
      <c r="X5" s="272">
        <f t="shared" ref="X5:X95" si="17">R5+150</f>
        <v>550</v>
      </c>
      <c r="Y5" s="274" t="s">
        <v>321</v>
      </c>
      <c r="Z5" s="356"/>
      <c r="AA5" s="360">
        <f>(R5-25)/2.6</f>
        <v>144.23076923076923</v>
      </c>
      <c r="AB5" s="343">
        <f>R5/2.6</f>
        <v>153.84615384615384</v>
      </c>
      <c r="AC5" s="343">
        <f>(R5+25)/2.6</f>
        <v>163.46153846153845</v>
      </c>
      <c r="AD5" s="343">
        <f>(R5+50)/2.6</f>
        <v>173.07692307692307</v>
      </c>
      <c r="AE5" s="343">
        <f>(R5+75)/2.6</f>
        <v>182.69230769230768</v>
      </c>
      <c r="AF5" s="343">
        <f>(R5+100)/2.6</f>
        <v>192.30769230769229</v>
      </c>
      <c r="AG5" s="343">
        <f>(R5+125)/2.6</f>
        <v>201.92307692307691</v>
      </c>
      <c r="AH5" s="343">
        <f>(R5+150)/2.6</f>
        <v>211.53846153846152</v>
      </c>
      <c r="AI5" s="274" t="s">
        <v>331</v>
      </c>
      <c r="AJ5" s="374" t="s">
        <v>291</v>
      </c>
      <c r="AK5" s="367" t="s">
        <v>250</v>
      </c>
      <c r="AL5" s="322" t="s">
        <v>250</v>
      </c>
      <c r="AM5" s="368" t="s">
        <v>246</v>
      </c>
      <c r="AN5" s="360">
        <f t="shared" si="5"/>
        <v>186.04651162790699</v>
      </c>
      <c r="AO5" s="343">
        <f t="shared" si="5"/>
        <v>197.67441860465118</v>
      </c>
      <c r="AP5" s="343">
        <f t="shared" si="5"/>
        <v>209.30232558139537</v>
      </c>
      <c r="AQ5" s="343">
        <f t="shared" si="5"/>
        <v>220.93023255813955</v>
      </c>
      <c r="AR5" s="343">
        <f t="shared" si="5"/>
        <v>232.55813953488374</v>
      </c>
      <c r="AS5" s="343">
        <f t="shared" si="5"/>
        <v>244.18604651162792</v>
      </c>
      <c r="AT5" s="343">
        <f t="shared" si="5"/>
        <v>255.81395348837211</v>
      </c>
      <c r="AU5" s="284" t="str">
        <f t="shared" si="6"/>
        <v>151310-E-002</v>
      </c>
      <c r="AV5" s="309" t="str">
        <f t="shared" si="7"/>
        <v>VIP01</v>
      </c>
      <c r="AW5" s="284" t="str">
        <f t="shared" si="8"/>
        <v>151512-E-002</v>
      </c>
      <c r="AX5" s="284" t="str">
        <f t="shared" si="9"/>
        <v>KI03</v>
      </c>
      <c r="AY5" s="285"/>
      <c r="AZ5" s="327"/>
    </row>
    <row r="6" spans="1:52" s="271" customFormat="1" ht="13.5" customHeight="1" x14ac:dyDescent="0.2">
      <c r="A6" s="512" t="s">
        <v>193</v>
      </c>
      <c r="B6" s="313" t="s">
        <v>481</v>
      </c>
      <c r="C6" s="551">
        <v>4</v>
      </c>
      <c r="D6" s="336">
        <v>170</v>
      </c>
      <c r="E6" s="272">
        <v>216</v>
      </c>
      <c r="F6" s="337">
        <v>63</v>
      </c>
      <c r="G6" s="301">
        <v>2.8</v>
      </c>
      <c r="H6" s="299">
        <f t="shared" si="0"/>
        <v>51.020408163265316</v>
      </c>
      <c r="I6" s="300">
        <f t="shared" si="10"/>
        <v>0.9110787172011664</v>
      </c>
      <c r="J6" s="404">
        <f t="shared" si="11"/>
        <v>2.6984126984126986</v>
      </c>
      <c r="K6" s="299">
        <f t="shared" si="1"/>
        <v>166.76470588235293</v>
      </c>
      <c r="L6" s="405">
        <f t="shared" si="2"/>
        <v>50.461153375641345</v>
      </c>
      <c r="M6" s="362">
        <f t="shared" si="3"/>
        <v>3.6281179138321872E-2</v>
      </c>
      <c r="N6" s="406">
        <f t="shared" si="4"/>
        <v>0.31398050989287946</v>
      </c>
      <c r="O6" s="330" t="s">
        <v>43</v>
      </c>
      <c r="P6" s="286" t="s">
        <v>482</v>
      </c>
      <c r="Q6" s="330" t="s">
        <v>27</v>
      </c>
      <c r="R6" s="272">
        <v>400</v>
      </c>
      <c r="S6" s="272">
        <f>R6+25</f>
        <v>425</v>
      </c>
      <c r="T6" s="272">
        <f>R6+50</f>
        <v>450</v>
      </c>
      <c r="U6" s="272">
        <f>R6+75</f>
        <v>475</v>
      </c>
      <c r="V6" s="272">
        <f>R6+100</f>
        <v>500</v>
      </c>
      <c r="W6" s="272">
        <f>R6+125</f>
        <v>525</v>
      </c>
      <c r="X6" s="272">
        <f>R6+150</f>
        <v>550</v>
      </c>
      <c r="Y6" s="274" t="s">
        <v>322</v>
      </c>
      <c r="Z6" s="356"/>
      <c r="AA6" s="360">
        <f>(R6-25)/2.6</f>
        <v>144.23076923076923</v>
      </c>
      <c r="AB6" s="343">
        <f>R6/2.6</f>
        <v>153.84615384615384</v>
      </c>
      <c r="AC6" s="343">
        <f>(R6+25)/2.6</f>
        <v>163.46153846153845</v>
      </c>
      <c r="AD6" s="343">
        <f>(R6+50)/2.6</f>
        <v>173.07692307692307</v>
      </c>
      <c r="AE6" s="343">
        <f>(R6+75)/2.6</f>
        <v>182.69230769230768</v>
      </c>
      <c r="AF6" s="343">
        <f>(R6+100)/2.6</f>
        <v>192.30769230769229</v>
      </c>
      <c r="AG6" s="343">
        <f>(R6+125)/2.6</f>
        <v>201.92307692307691</v>
      </c>
      <c r="AH6" s="343">
        <f>(R6+150)/2.6</f>
        <v>211.53846153846152</v>
      </c>
      <c r="AI6" s="274" t="s">
        <v>330</v>
      </c>
      <c r="AJ6" s="374"/>
      <c r="AK6" s="367"/>
      <c r="AL6" s="322"/>
      <c r="AM6" s="368"/>
      <c r="AN6" s="360">
        <f t="shared" si="5"/>
        <v>186.04651162790699</v>
      </c>
      <c r="AO6" s="343">
        <f t="shared" si="5"/>
        <v>197.67441860465118</v>
      </c>
      <c r="AP6" s="343">
        <f t="shared" si="5"/>
        <v>209.30232558139537</v>
      </c>
      <c r="AQ6" s="343">
        <f t="shared" si="5"/>
        <v>220.93023255813955</v>
      </c>
      <c r="AR6" s="343">
        <f t="shared" si="5"/>
        <v>232.55813953488374</v>
      </c>
      <c r="AS6" s="343">
        <f t="shared" si="5"/>
        <v>244.18604651162792</v>
      </c>
      <c r="AT6" s="343">
        <f t="shared" si="5"/>
        <v>255.81395348837211</v>
      </c>
      <c r="AU6" s="284" t="str">
        <f t="shared" si="6"/>
        <v>151310-E-002</v>
      </c>
      <c r="AV6" s="309" t="str">
        <f t="shared" si="7"/>
        <v>VIP01</v>
      </c>
      <c r="AW6" s="284" t="str">
        <f t="shared" si="8"/>
        <v>151512-E-002</v>
      </c>
      <c r="AX6" s="284" t="str">
        <f t="shared" si="9"/>
        <v>KI03</v>
      </c>
      <c r="AY6" s="285"/>
      <c r="AZ6" s="327"/>
    </row>
    <row r="7" spans="1:52" s="271" customFormat="1" ht="13.5" customHeight="1" x14ac:dyDescent="0.2">
      <c r="A7" s="512" t="s">
        <v>193</v>
      </c>
      <c r="B7" s="313" t="s">
        <v>78</v>
      </c>
      <c r="C7" s="551">
        <v>5</v>
      </c>
      <c r="D7" s="336">
        <v>198</v>
      </c>
      <c r="E7" s="272">
        <v>222</v>
      </c>
      <c r="F7" s="337">
        <v>70</v>
      </c>
      <c r="G7" s="301">
        <v>2.86</v>
      </c>
      <c r="H7" s="299">
        <f t="shared" si="0"/>
        <v>39.732994278448828</v>
      </c>
      <c r="I7" s="300">
        <f t="shared" si="10"/>
        <v>0.70951775497230052</v>
      </c>
      <c r="J7" s="404">
        <f t="shared" si="11"/>
        <v>2.8285714285714287</v>
      </c>
      <c r="K7" s="299">
        <f t="shared" si="1"/>
        <v>143.62373737373736</v>
      </c>
      <c r="L7" s="405">
        <f t="shared" si="2"/>
        <v>54.458453889180504</v>
      </c>
      <c r="M7" s="362">
        <f t="shared" si="3"/>
        <v>1.0989010989010888E-2</v>
      </c>
      <c r="N7" s="406">
        <f t="shared" si="4"/>
        <v>0.38338751537983068</v>
      </c>
      <c r="O7" s="330" t="s">
        <v>287</v>
      </c>
      <c r="P7" s="286" t="s">
        <v>287</v>
      </c>
      <c r="Q7" s="330" t="s">
        <v>19</v>
      </c>
      <c r="R7" s="272">
        <v>325</v>
      </c>
      <c r="S7" s="272">
        <f t="shared" si="12"/>
        <v>350</v>
      </c>
      <c r="T7" s="272">
        <f t="shared" si="13"/>
        <v>375</v>
      </c>
      <c r="U7" s="272">
        <f t="shared" si="14"/>
        <v>400</v>
      </c>
      <c r="V7" s="272">
        <f t="shared" si="15"/>
        <v>425</v>
      </c>
      <c r="W7" s="272">
        <f t="shared" si="16"/>
        <v>450</v>
      </c>
      <c r="X7" s="272">
        <f t="shared" si="17"/>
        <v>475</v>
      </c>
      <c r="Y7" s="274" t="s">
        <v>322</v>
      </c>
      <c r="Z7" s="355" t="s">
        <v>323</v>
      </c>
      <c r="AA7" s="360">
        <f>(R7-25)/2.52</f>
        <v>119.04761904761905</v>
      </c>
      <c r="AB7" s="343">
        <f>(R7)/2.25</f>
        <v>144.44444444444446</v>
      </c>
      <c r="AC7" s="343">
        <f>(R7+25)/2.52</f>
        <v>138.88888888888889</v>
      </c>
      <c r="AD7" s="343">
        <f>(R7+50)/2.52</f>
        <v>148.8095238095238</v>
      </c>
      <c r="AE7" s="343">
        <f>(R7+75)/2.52</f>
        <v>158.73015873015873</v>
      </c>
      <c r="AF7" s="343">
        <f>(R7+100)/2.52</f>
        <v>168.65079365079364</v>
      </c>
      <c r="AG7" s="343">
        <f>(R7+125)/2.52</f>
        <v>178.57142857142858</v>
      </c>
      <c r="AH7" s="343">
        <f>(R7+150)/2.52</f>
        <v>188.49206349206349</v>
      </c>
      <c r="AI7" s="274" t="s">
        <v>330</v>
      </c>
      <c r="AJ7" s="374" t="s">
        <v>291</v>
      </c>
      <c r="AK7" s="367" t="s">
        <v>250</v>
      </c>
      <c r="AL7" s="322" t="s">
        <v>250</v>
      </c>
      <c r="AM7" s="368" t="s">
        <v>245</v>
      </c>
      <c r="AN7" s="360">
        <f t="shared" si="5"/>
        <v>151.16279069767444</v>
      </c>
      <c r="AO7" s="343">
        <f t="shared" si="5"/>
        <v>162.79069767441862</v>
      </c>
      <c r="AP7" s="343">
        <f t="shared" si="5"/>
        <v>174.41860465116281</v>
      </c>
      <c r="AQ7" s="343">
        <f t="shared" si="5"/>
        <v>186.04651162790699</v>
      </c>
      <c r="AR7" s="343">
        <f t="shared" si="5"/>
        <v>197.67441860465118</v>
      </c>
      <c r="AS7" s="343">
        <f t="shared" si="5"/>
        <v>209.30232558139537</v>
      </c>
      <c r="AT7" s="343">
        <f t="shared" si="5"/>
        <v>220.93023255813955</v>
      </c>
      <c r="AU7" s="422" t="str">
        <f t="shared" si="6"/>
        <v/>
      </c>
      <c r="AV7" s="421" t="str">
        <f t="shared" si="7"/>
        <v>VIP01</v>
      </c>
      <c r="AW7" s="422" t="str">
        <f t="shared" si="8"/>
        <v/>
      </c>
      <c r="AX7" s="422" t="str">
        <f t="shared" si="9"/>
        <v>KI03</v>
      </c>
      <c r="AY7" s="285"/>
      <c r="AZ7" s="327"/>
    </row>
    <row r="8" spans="1:52" s="271" customFormat="1" ht="13.5" customHeight="1" x14ac:dyDescent="0.2">
      <c r="A8" s="512" t="s">
        <v>194</v>
      </c>
      <c r="B8" s="313" t="s">
        <v>79</v>
      </c>
      <c r="C8" s="551">
        <v>2</v>
      </c>
      <c r="D8" s="336">
        <v>210</v>
      </c>
      <c r="E8" s="272">
        <v>240</v>
      </c>
      <c r="F8" s="337">
        <v>76</v>
      </c>
      <c r="G8" s="301">
        <v>3.35</v>
      </c>
      <c r="H8" s="299">
        <f t="shared" si="0"/>
        <v>35.642682111828911</v>
      </c>
      <c r="I8" s="300">
        <f t="shared" si="10"/>
        <v>0.63647646628265908</v>
      </c>
      <c r="J8" s="404">
        <f t="shared" si="11"/>
        <v>2.763157894736842</v>
      </c>
      <c r="K8" s="299">
        <f t="shared" si="1"/>
        <v>196.46258503401361</v>
      </c>
      <c r="L8" s="405">
        <f t="shared" si="2"/>
        <v>56.084436343784354</v>
      </c>
      <c r="M8" s="362">
        <f t="shared" si="3"/>
        <v>0.17517674783974868</v>
      </c>
      <c r="N8" s="406">
        <f t="shared" si="4"/>
        <v>0.34610000848993239</v>
      </c>
      <c r="O8" s="330" t="s">
        <v>41</v>
      </c>
      <c r="P8" s="286" t="s">
        <v>41</v>
      </c>
      <c r="Q8" s="330" t="s">
        <v>19</v>
      </c>
      <c r="R8" s="272">
        <v>400</v>
      </c>
      <c r="S8" s="272">
        <f t="shared" si="12"/>
        <v>425</v>
      </c>
      <c r="T8" s="272">
        <f t="shared" si="13"/>
        <v>450</v>
      </c>
      <c r="U8" s="272">
        <f t="shared" si="14"/>
        <v>475</v>
      </c>
      <c r="V8" s="272">
        <f t="shared" si="15"/>
        <v>500</v>
      </c>
      <c r="W8" s="272">
        <f t="shared" si="16"/>
        <v>525</v>
      </c>
      <c r="X8" s="272">
        <f t="shared" si="17"/>
        <v>550</v>
      </c>
      <c r="Y8" s="274" t="s">
        <v>324</v>
      </c>
      <c r="Z8" s="355" t="s">
        <v>325</v>
      </c>
      <c r="AA8" s="360">
        <f>(R8-25)/2.37</f>
        <v>158.22784810126581</v>
      </c>
      <c r="AB8" s="343">
        <f>(R8)/2.37</f>
        <v>168.77637130801688</v>
      </c>
      <c r="AC8" s="343">
        <f>(R8+25)/2.37</f>
        <v>179.32489451476792</v>
      </c>
      <c r="AD8" s="343">
        <f>(R8+50)/2.37</f>
        <v>189.87341772151899</v>
      </c>
      <c r="AE8" s="343">
        <f>(R8+75)/2.37</f>
        <v>200.42194092827003</v>
      </c>
      <c r="AF8" s="343">
        <f>(R8+100)/2.37</f>
        <v>210.97046413502107</v>
      </c>
      <c r="AG8" s="343">
        <f>(R8+125)/2.37</f>
        <v>221.51898734177215</v>
      </c>
      <c r="AH8" s="343">
        <f>(R8+150)/2.37</f>
        <v>232.06751054852319</v>
      </c>
      <c r="AI8" s="274" t="s">
        <v>329</v>
      </c>
      <c r="AJ8" s="374" t="s">
        <v>291</v>
      </c>
      <c r="AK8" s="367" t="s">
        <v>250</v>
      </c>
      <c r="AL8" s="322" t="s">
        <v>250</v>
      </c>
      <c r="AM8" s="368" t="s">
        <v>247</v>
      </c>
      <c r="AN8" s="419">
        <f t="shared" si="5"/>
        <v>186.04651162790699</v>
      </c>
      <c r="AO8" s="420">
        <f t="shared" si="5"/>
        <v>197.67441860465118</v>
      </c>
      <c r="AP8" s="420">
        <f t="shared" si="5"/>
        <v>209.30232558139537</v>
      </c>
      <c r="AQ8" s="420">
        <f t="shared" si="5"/>
        <v>220.93023255813955</v>
      </c>
      <c r="AR8" s="420">
        <f t="shared" si="5"/>
        <v>232.55813953488374</v>
      </c>
      <c r="AS8" s="420">
        <f t="shared" si="5"/>
        <v>244.18604651162792</v>
      </c>
      <c r="AT8" s="420">
        <f t="shared" si="5"/>
        <v>255.81395348837211</v>
      </c>
      <c r="AU8" s="324" t="str">
        <f t="shared" si="6"/>
        <v/>
      </c>
      <c r="AV8" s="421" t="str">
        <f t="shared" si="7"/>
        <v>VIP01</v>
      </c>
      <c r="AW8" s="324" t="str">
        <f t="shared" si="8"/>
        <v/>
      </c>
      <c r="AX8" s="422" t="str">
        <f t="shared" si="9"/>
        <v>KI05</v>
      </c>
      <c r="AY8" s="285"/>
      <c r="AZ8" s="327"/>
    </row>
    <row r="9" spans="1:52" s="271" customFormat="1" ht="13.5" customHeight="1" x14ac:dyDescent="0.2">
      <c r="A9" s="512" t="s">
        <v>194</v>
      </c>
      <c r="B9" s="313" t="s">
        <v>80</v>
      </c>
      <c r="C9" s="551">
        <v>3</v>
      </c>
      <c r="D9" s="336">
        <v>175</v>
      </c>
      <c r="E9" s="272">
        <v>222</v>
      </c>
      <c r="F9" s="337">
        <v>70</v>
      </c>
      <c r="G9" s="301">
        <v>2.82</v>
      </c>
      <c r="H9" s="299">
        <f t="shared" si="0"/>
        <v>37.724460540214281</v>
      </c>
      <c r="I9" s="300">
        <f t="shared" si="10"/>
        <v>0.67365108107525506</v>
      </c>
      <c r="J9" s="404">
        <f t="shared" si="11"/>
        <v>2.5</v>
      </c>
      <c r="K9" s="299">
        <f t="shared" si="1"/>
        <v>150</v>
      </c>
      <c r="L9" s="405">
        <f t="shared" si="2"/>
        <v>51.197851517422102</v>
      </c>
      <c r="M9" s="362">
        <f t="shared" si="3"/>
        <v>0.11347517730496449</v>
      </c>
      <c r="N9" s="406">
        <f t="shared" si="4"/>
        <v>0.38500784341101418</v>
      </c>
      <c r="O9" s="330" t="s">
        <v>31</v>
      </c>
      <c r="P9" s="286" t="s">
        <v>31</v>
      </c>
      <c r="Q9" s="330" t="s">
        <v>27</v>
      </c>
      <c r="R9" s="272">
        <v>300</v>
      </c>
      <c r="S9" s="272">
        <f t="shared" si="12"/>
        <v>325</v>
      </c>
      <c r="T9" s="272">
        <f t="shared" si="13"/>
        <v>350</v>
      </c>
      <c r="U9" s="272">
        <f t="shared" si="14"/>
        <v>375</v>
      </c>
      <c r="V9" s="272">
        <f t="shared" si="15"/>
        <v>400</v>
      </c>
      <c r="W9" s="272">
        <f t="shared" si="16"/>
        <v>425</v>
      </c>
      <c r="X9" s="272">
        <f t="shared" si="17"/>
        <v>450</v>
      </c>
      <c r="Y9" s="274" t="s">
        <v>322</v>
      </c>
      <c r="Z9" s="355" t="s">
        <v>323</v>
      </c>
      <c r="AA9" s="360">
        <f>(R9-25)/2.52</f>
        <v>109.12698412698413</v>
      </c>
      <c r="AB9" s="343">
        <f>(R9)/2.25</f>
        <v>133.33333333333334</v>
      </c>
      <c r="AC9" s="343">
        <f>(R9+25)/2.52</f>
        <v>128.96825396825398</v>
      </c>
      <c r="AD9" s="343">
        <f>(R9+50)/2.52</f>
        <v>138.88888888888889</v>
      </c>
      <c r="AE9" s="343">
        <f>(R9+75)/2.52</f>
        <v>148.8095238095238</v>
      </c>
      <c r="AF9" s="343">
        <f>(R9+100)/2.52</f>
        <v>158.73015873015873</v>
      </c>
      <c r="AG9" s="343">
        <f>(R9+125)/2.52</f>
        <v>168.65079365079364</v>
      </c>
      <c r="AH9" s="343">
        <f>(R9+150)/2.52</f>
        <v>178.57142857142858</v>
      </c>
      <c r="AI9" s="274" t="s">
        <v>330</v>
      </c>
      <c r="AJ9" s="374" t="s">
        <v>291</v>
      </c>
      <c r="AK9" s="367" t="s">
        <v>250</v>
      </c>
      <c r="AL9" s="322" t="s">
        <v>248</v>
      </c>
      <c r="AM9" s="368" t="s">
        <v>245</v>
      </c>
      <c r="AN9" s="360">
        <f t="shared" si="5"/>
        <v>139.53488372093022</v>
      </c>
      <c r="AO9" s="343">
        <f t="shared" si="5"/>
        <v>151.16279069767444</v>
      </c>
      <c r="AP9" s="343">
        <f t="shared" si="5"/>
        <v>162.79069767441862</v>
      </c>
      <c r="AQ9" s="343">
        <f t="shared" si="5"/>
        <v>174.41860465116281</v>
      </c>
      <c r="AR9" s="343">
        <f t="shared" si="5"/>
        <v>186.04651162790699</v>
      </c>
      <c r="AS9" s="343">
        <f t="shared" si="5"/>
        <v>197.67441860465118</v>
      </c>
      <c r="AT9" s="343">
        <f t="shared" si="5"/>
        <v>209.30232558139537</v>
      </c>
      <c r="AU9" s="284" t="str">
        <f t="shared" si="6"/>
        <v>151310-E-001</v>
      </c>
      <c r="AV9" s="309" t="str">
        <f t="shared" si="7"/>
        <v>VIP01</v>
      </c>
      <c r="AW9" s="284" t="str">
        <f t="shared" si="8"/>
        <v>151512-E-001</v>
      </c>
      <c r="AX9" s="284" t="str">
        <f t="shared" si="9"/>
        <v>KI04</v>
      </c>
      <c r="AY9" s="285"/>
      <c r="AZ9" s="327"/>
    </row>
    <row r="10" spans="1:52" s="271" customFormat="1" ht="13.5" customHeight="1" x14ac:dyDescent="0.2">
      <c r="A10" s="512" t="s">
        <v>194</v>
      </c>
      <c r="B10" s="313" t="s">
        <v>81</v>
      </c>
      <c r="C10" s="551">
        <v>4</v>
      </c>
      <c r="D10" s="336">
        <v>220</v>
      </c>
      <c r="E10" s="272">
        <v>240</v>
      </c>
      <c r="F10" s="337">
        <v>76</v>
      </c>
      <c r="G10" s="301">
        <v>3.35</v>
      </c>
      <c r="H10" s="299">
        <f t="shared" si="0"/>
        <v>35.642682111828911</v>
      </c>
      <c r="I10" s="300">
        <f t="shared" si="10"/>
        <v>0.63647646628265908</v>
      </c>
      <c r="J10" s="404">
        <f t="shared" si="11"/>
        <v>2.8947368421052633</v>
      </c>
      <c r="K10" s="299">
        <f t="shared" si="1"/>
        <v>187.53246753246754</v>
      </c>
      <c r="L10" s="405">
        <f t="shared" si="2"/>
        <v>57.404250713688434</v>
      </c>
      <c r="M10" s="362">
        <f t="shared" si="3"/>
        <v>0.13589945011783189</v>
      </c>
      <c r="N10" s="406">
        <f t="shared" si="4"/>
        <v>0.35424465243052472</v>
      </c>
      <c r="O10" s="330" t="s">
        <v>31</v>
      </c>
      <c r="P10" s="286" t="s">
        <v>31</v>
      </c>
      <c r="Q10" s="330" t="s">
        <v>19</v>
      </c>
      <c r="R10" s="272">
        <v>400</v>
      </c>
      <c r="S10" s="272">
        <f t="shared" si="12"/>
        <v>425</v>
      </c>
      <c r="T10" s="272">
        <f t="shared" si="13"/>
        <v>450</v>
      </c>
      <c r="U10" s="272">
        <f t="shared" si="14"/>
        <v>475</v>
      </c>
      <c r="V10" s="272">
        <f t="shared" si="15"/>
        <v>500</v>
      </c>
      <c r="W10" s="272">
        <f t="shared" si="16"/>
        <v>525</v>
      </c>
      <c r="X10" s="272">
        <f t="shared" si="17"/>
        <v>550</v>
      </c>
      <c r="Y10" s="274" t="s">
        <v>324</v>
      </c>
      <c r="Z10" s="355" t="s">
        <v>325</v>
      </c>
      <c r="AA10" s="360">
        <f>(R10-25)/2.37</f>
        <v>158.22784810126581</v>
      </c>
      <c r="AB10" s="343">
        <f>(R10)/2.37</f>
        <v>168.77637130801688</v>
      </c>
      <c r="AC10" s="343">
        <f>(R10+25)/2.37</f>
        <v>179.32489451476792</v>
      </c>
      <c r="AD10" s="343">
        <f>(R10+50)/2.37</f>
        <v>189.87341772151899</v>
      </c>
      <c r="AE10" s="343">
        <f>(R10+75)/2.37</f>
        <v>200.42194092827003</v>
      </c>
      <c r="AF10" s="343">
        <f>(R10+100)/2.37</f>
        <v>210.97046413502107</v>
      </c>
      <c r="AG10" s="343">
        <f>(R10+125)/2.37</f>
        <v>221.51898734177215</v>
      </c>
      <c r="AH10" s="343">
        <f>(R10+150)/2.37</f>
        <v>232.06751054852319</v>
      </c>
      <c r="AI10" s="274" t="s">
        <v>329</v>
      </c>
      <c r="AJ10" s="374" t="s">
        <v>291</v>
      </c>
      <c r="AK10" s="367" t="s">
        <v>250</v>
      </c>
      <c r="AL10" s="322" t="s">
        <v>250</v>
      </c>
      <c r="AM10" s="368" t="s">
        <v>247</v>
      </c>
      <c r="AN10" s="419">
        <f t="shared" si="5"/>
        <v>186.04651162790699</v>
      </c>
      <c r="AO10" s="420">
        <f t="shared" si="5"/>
        <v>197.67441860465118</v>
      </c>
      <c r="AP10" s="420">
        <f t="shared" si="5"/>
        <v>209.30232558139537</v>
      </c>
      <c r="AQ10" s="420">
        <f t="shared" si="5"/>
        <v>220.93023255813955</v>
      </c>
      <c r="AR10" s="420">
        <f t="shared" si="5"/>
        <v>232.55813953488374</v>
      </c>
      <c r="AS10" s="420">
        <f t="shared" si="5"/>
        <v>244.18604651162792</v>
      </c>
      <c r="AT10" s="420">
        <f t="shared" si="5"/>
        <v>255.81395348837211</v>
      </c>
      <c r="AU10" s="324" t="str">
        <f t="shared" si="6"/>
        <v/>
      </c>
      <c r="AV10" s="421" t="str">
        <f t="shared" si="7"/>
        <v>VIP01</v>
      </c>
      <c r="AW10" s="324" t="str">
        <f t="shared" si="8"/>
        <v/>
      </c>
      <c r="AX10" s="422" t="str">
        <f t="shared" si="9"/>
        <v>KI05</v>
      </c>
      <c r="AY10" s="285"/>
      <c r="AZ10" s="327"/>
    </row>
    <row r="11" spans="1:52" s="271" customFormat="1" ht="13.5" customHeight="1" x14ac:dyDescent="0.2">
      <c r="A11" s="512" t="s">
        <v>194</v>
      </c>
      <c r="B11" s="313" t="s">
        <v>536</v>
      </c>
      <c r="C11" s="551">
        <v>5</v>
      </c>
      <c r="D11" s="336">
        <v>175</v>
      </c>
      <c r="E11" s="272">
        <v>222</v>
      </c>
      <c r="F11" s="337">
        <v>70</v>
      </c>
      <c r="G11" s="301">
        <v>2.82</v>
      </c>
      <c r="H11" s="299">
        <f t="shared" si="0"/>
        <v>37.724460540214281</v>
      </c>
      <c r="I11" s="300">
        <f t="shared" si="10"/>
        <v>0.67365108107525506</v>
      </c>
      <c r="J11" s="404">
        <f t="shared" si="11"/>
        <v>2.5</v>
      </c>
      <c r="K11" s="299">
        <f t="shared" si="1"/>
        <v>150</v>
      </c>
      <c r="L11" s="405">
        <f t="shared" si="2"/>
        <v>51.197851517422102</v>
      </c>
      <c r="M11" s="362">
        <f t="shared" si="3"/>
        <v>0.11347517730496449</v>
      </c>
      <c r="N11" s="406">
        <f t="shared" si="4"/>
        <v>0.38500784341101418</v>
      </c>
      <c r="O11" s="330" t="s">
        <v>31</v>
      </c>
      <c r="P11" s="286" t="s">
        <v>31</v>
      </c>
      <c r="Q11" s="330" t="s">
        <v>27</v>
      </c>
      <c r="R11" s="272">
        <v>300</v>
      </c>
      <c r="S11" s="272">
        <f t="shared" si="12"/>
        <v>325</v>
      </c>
      <c r="T11" s="272">
        <f t="shared" si="13"/>
        <v>350</v>
      </c>
      <c r="U11" s="272">
        <f t="shared" si="14"/>
        <v>375</v>
      </c>
      <c r="V11" s="272">
        <f t="shared" si="15"/>
        <v>400</v>
      </c>
      <c r="W11" s="272">
        <f t="shared" si="16"/>
        <v>425</v>
      </c>
      <c r="X11" s="272">
        <f t="shared" si="17"/>
        <v>450</v>
      </c>
      <c r="Y11" s="274" t="s">
        <v>322</v>
      </c>
      <c r="Z11" s="355" t="s">
        <v>323</v>
      </c>
      <c r="AA11" s="360">
        <f>(R11-25)/2.52</f>
        <v>109.12698412698413</v>
      </c>
      <c r="AB11" s="343">
        <f>(R11)/2.25</f>
        <v>133.33333333333334</v>
      </c>
      <c r="AC11" s="343">
        <f>(R11+25)/2.52</f>
        <v>128.96825396825398</v>
      </c>
      <c r="AD11" s="343">
        <f>(R11+50)/2.52</f>
        <v>138.88888888888889</v>
      </c>
      <c r="AE11" s="343">
        <f>(R11+75)/2.52</f>
        <v>148.8095238095238</v>
      </c>
      <c r="AF11" s="343">
        <f>(R11+100)/2.52</f>
        <v>158.73015873015873</v>
      </c>
      <c r="AG11" s="343">
        <f>(R11+125)/2.52</f>
        <v>168.65079365079364</v>
      </c>
      <c r="AH11" s="343">
        <f>(R11+150)/2.52</f>
        <v>178.57142857142858</v>
      </c>
      <c r="AI11" s="274" t="s">
        <v>330</v>
      </c>
      <c r="AJ11" s="374" t="s">
        <v>291</v>
      </c>
      <c r="AK11" s="367" t="s">
        <v>250</v>
      </c>
      <c r="AL11" s="322" t="s">
        <v>248</v>
      </c>
      <c r="AM11" s="368" t="s">
        <v>245</v>
      </c>
      <c r="AN11" s="360">
        <f t="shared" si="5"/>
        <v>139.53488372093022</v>
      </c>
      <c r="AO11" s="343">
        <f t="shared" si="5"/>
        <v>151.16279069767444</v>
      </c>
      <c r="AP11" s="343">
        <f t="shared" si="5"/>
        <v>162.79069767441862</v>
      </c>
      <c r="AQ11" s="343">
        <f t="shared" si="5"/>
        <v>174.41860465116281</v>
      </c>
      <c r="AR11" s="343">
        <f t="shared" si="5"/>
        <v>186.04651162790699</v>
      </c>
      <c r="AS11" s="343">
        <f t="shared" si="5"/>
        <v>197.67441860465118</v>
      </c>
      <c r="AT11" s="343">
        <f t="shared" si="5"/>
        <v>209.30232558139537</v>
      </c>
      <c r="AU11" s="284" t="str">
        <f t="shared" si="6"/>
        <v>151310-E-001</v>
      </c>
      <c r="AV11" s="309" t="str">
        <f t="shared" si="7"/>
        <v>VIP01</v>
      </c>
      <c r="AW11" s="284" t="str">
        <f t="shared" si="8"/>
        <v>151512-E-001</v>
      </c>
      <c r="AX11" s="284" t="str">
        <f t="shared" si="9"/>
        <v>KI04</v>
      </c>
      <c r="AY11" s="285"/>
      <c r="AZ11" s="327"/>
    </row>
    <row r="12" spans="1:52" s="271" customFormat="1" ht="13.5" customHeight="1" x14ac:dyDescent="0.2">
      <c r="A12" s="513" t="s">
        <v>260</v>
      </c>
      <c r="B12" s="313" t="s">
        <v>53</v>
      </c>
      <c r="C12" s="551">
        <v>2</v>
      </c>
      <c r="D12" s="336">
        <v>228.6</v>
      </c>
      <c r="E12" s="272">
        <v>240</v>
      </c>
      <c r="F12" s="337">
        <v>76</v>
      </c>
      <c r="G12" s="305">
        <v>3.0078947368421054</v>
      </c>
      <c r="H12" s="299">
        <f t="shared" si="0"/>
        <v>41.448231044610232</v>
      </c>
      <c r="I12" s="300">
        <f t="shared" si="10"/>
        <v>0.74014698293946846</v>
      </c>
      <c r="J12" s="404">
        <f t="shared" si="11"/>
        <v>3.0078947368421054</v>
      </c>
      <c r="K12" s="299">
        <f t="shared" si="1"/>
        <v>169.19760029996249</v>
      </c>
      <c r="L12" s="405">
        <f t="shared" si="2"/>
        <v>58.515487180745573</v>
      </c>
      <c r="M12" s="362">
        <f t="shared" si="3"/>
        <v>0</v>
      </c>
      <c r="N12" s="406">
        <f t="shared" si="4"/>
        <v>0.34584111758681102</v>
      </c>
      <c r="O12" s="330" t="s">
        <v>287</v>
      </c>
      <c r="P12" s="286" t="s">
        <v>287</v>
      </c>
      <c r="Q12" s="330" t="s">
        <v>19</v>
      </c>
      <c r="R12" s="272">
        <v>375</v>
      </c>
      <c r="S12" s="272">
        <f t="shared" si="12"/>
        <v>400</v>
      </c>
      <c r="T12" s="272">
        <f t="shared" si="13"/>
        <v>425</v>
      </c>
      <c r="U12" s="272">
        <f t="shared" si="14"/>
        <v>450</v>
      </c>
      <c r="V12" s="272">
        <f t="shared" si="15"/>
        <v>475</v>
      </c>
      <c r="W12" s="272">
        <f t="shared" si="16"/>
        <v>500</v>
      </c>
      <c r="X12" s="272">
        <f t="shared" si="17"/>
        <v>525</v>
      </c>
      <c r="Y12" s="274" t="s">
        <v>324</v>
      </c>
      <c r="Z12" s="355" t="s">
        <v>325</v>
      </c>
      <c r="AA12" s="360">
        <f>(R12-25)/2.37</f>
        <v>147.67932489451476</v>
      </c>
      <c r="AB12" s="343">
        <f>(R12)/2.37</f>
        <v>158.22784810126581</v>
      </c>
      <c r="AC12" s="343">
        <f>(R12+25)/2.37</f>
        <v>168.77637130801688</v>
      </c>
      <c r="AD12" s="343">
        <f>(R12+50)/2.37</f>
        <v>179.32489451476792</v>
      </c>
      <c r="AE12" s="343">
        <f>(R12+75)/2.37</f>
        <v>189.87341772151899</v>
      </c>
      <c r="AF12" s="343">
        <f>(R12+100)/2.37</f>
        <v>200.42194092827003</v>
      </c>
      <c r="AG12" s="343">
        <f>(R12+125)/2.37</f>
        <v>210.97046413502107</v>
      </c>
      <c r="AH12" s="343">
        <f>(R12+150)/2.37</f>
        <v>221.51898734177215</v>
      </c>
      <c r="AI12" s="274" t="s">
        <v>329</v>
      </c>
      <c r="AJ12" s="374" t="s">
        <v>291</v>
      </c>
      <c r="AK12" s="367" t="s">
        <v>250</v>
      </c>
      <c r="AL12" s="322" t="s">
        <v>250</v>
      </c>
      <c r="AM12" s="368" t="s">
        <v>247</v>
      </c>
      <c r="AN12" s="419">
        <f t="shared" si="5"/>
        <v>174.41860465116281</v>
      </c>
      <c r="AO12" s="420">
        <f t="shared" si="5"/>
        <v>186.04651162790699</v>
      </c>
      <c r="AP12" s="420">
        <f t="shared" si="5"/>
        <v>197.67441860465118</v>
      </c>
      <c r="AQ12" s="420">
        <f t="shared" si="5"/>
        <v>209.30232558139537</v>
      </c>
      <c r="AR12" s="420">
        <f t="shared" si="5"/>
        <v>220.93023255813955</v>
      </c>
      <c r="AS12" s="420">
        <f t="shared" si="5"/>
        <v>232.55813953488374</v>
      </c>
      <c r="AT12" s="420">
        <f t="shared" si="5"/>
        <v>244.18604651162792</v>
      </c>
      <c r="AU12" s="324" t="str">
        <f t="shared" si="6"/>
        <v/>
      </c>
      <c r="AV12" s="421" t="str">
        <f t="shared" si="7"/>
        <v>VIP01</v>
      </c>
      <c r="AW12" s="324" t="str">
        <f t="shared" si="8"/>
        <v/>
      </c>
      <c r="AX12" s="422" t="str">
        <f t="shared" si="9"/>
        <v>KI03</v>
      </c>
      <c r="AY12" s="285"/>
      <c r="AZ12" s="327"/>
    </row>
    <row r="13" spans="1:52" s="271" customFormat="1" ht="13.5" customHeight="1" x14ac:dyDescent="0.2">
      <c r="A13" s="512" t="s">
        <v>82</v>
      </c>
      <c r="B13" s="313" t="s">
        <v>342</v>
      </c>
      <c r="C13" s="551">
        <v>2</v>
      </c>
      <c r="D13" s="336">
        <v>165</v>
      </c>
      <c r="E13" s="272">
        <v>200</v>
      </c>
      <c r="F13" s="337">
        <v>57</v>
      </c>
      <c r="G13" s="305">
        <v>2.9</v>
      </c>
      <c r="H13" s="299">
        <f t="shared" si="0"/>
        <v>56.48038049940547</v>
      </c>
      <c r="I13" s="300">
        <f t="shared" si="10"/>
        <v>1.0085782232036691</v>
      </c>
      <c r="J13" s="404">
        <f t="shared" si="11"/>
        <v>2.8947368421052633</v>
      </c>
      <c r="K13" s="299">
        <f t="shared" si="1"/>
        <v>167.02110389610391</v>
      </c>
      <c r="L13" s="405">
        <f t="shared" si="2"/>
        <v>49.713539403265187</v>
      </c>
      <c r="M13" s="362">
        <f t="shared" si="3"/>
        <v>1.8148820326678056E-3</v>
      </c>
      <c r="N13" s="406">
        <f t="shared" si="4"/>
        <v>0.29818942932928039</v>
      </c>
      <c r="O13" s="330" t="s">
        <v>341</v>
      </c>
      <c r="P13" s="286" t="s">
        <v>43</v>
      </c>
      <c r="Q13" s="427"/>
      <c r="R13" s="358">
        <v>475</v>
      </c>
      <c r="S13" s="358">
        <f t="shared" si="12"/>
        <v>500</v>
      </c>
      <c r="T13" s="358">
        <f t="shared" si="13"/>
        <v>525</v>
      </c>
      <c r="U13" s="358">
        <f t="shared" si="14"/>
        <v>550</v>
      </c>
      <c r="V13" s="358">
        <f t="shared" si="15"/>
        <v>575</v>
      </c>
      <c r="W13" s="358">
        <f t="shared" si="16"/>
        <v>600</v>
      </c>
      <c r="X13" s="358">
        <f t="shared" si="17"/>
        <v>625</v>
      </c>
      <c r="Y13" s="298"/>
      <c r="Z13" s="356"/>
      <c r="AA13" s="428"/>
      <c r="AB13" s="429"/>
      <c r="AC13" s="429"/>
      <c r="AD13" s="429"/>
      <c r="AE13" s="429"/>
      <c r="AF13" s="429"/>
      <c r="AG13" s="429"/>
      <c r="AH13" s="429"/>
      <c r="AI13" s="298"/>
      <c r="AJ13" s="374"/>
      <c r="AK13" s="367"/>
      <c r="AL13" s="322"/>
      <c r="AM13" s="368"/>
      <c r="AN13" s="360">
        <f t="shared" si="5"/>
        <v>220.93023255813955</v>
      </c>
      <c r="AO13" s="343">
        <f t="shared" si="5"/>
        <v>232.55813953488374</v>
      </c>
      <c r="AP13" s="343">
        <f t="shared" si="5"/>
        <v>244.18604651162792</v>
      </c>
      <c r="AQ13" s="343">
        <f t="shared" si="5"/>
        <v>255.81395348837211</v>
      </c>
      <c r="AR13" s="343">
        <f t="shared" si="5"/>
        <v>267.44186046511629</v>
      </c>
      <c r="AS13" s="343">
        <f t="shared" si="5"/>
        <v>279.06976744186045</v>
      </c>
      <c r="AT13" s="343">
        <f t="shared" si="5"/>
        <v>290.69767441860466</v>
      </c>
      <c r="AU13" s="284" t="str">
        <f t="shared" si="6"/>
        <v>151310-E-003</v>
      </c>
      <c r="AV13" s="309" t="str">
        <f t="shared" si="7"/>
        <v>VIP01</v>
      </c>
      <c r="AW13" s="284" t="str">
        <f t="shared" si="8"/>
        <v>151512-E-003</v>
      </c>
      <c r="AX13" s="284" t="str">
        <f t="shared" si="9"/>
        <v>KI03</v>
      </c>
      <c r="AY13" s="285"/>
      <c r="AZ13" s="327"/>
    </row>
    <row r="14" spans="1:52" s="271" customFormat="1" ht="13.5" customHeight="1" x14ac:dyDescent="0.2">
      <c r="A14" s="512" t="s">
        <v>82</v>
      </c>
      <c r="B14" s="313" t="s">
        <v>83</v>
      </c>
      <c r="C14" s="551">
        <v>3</v>
      </c>
      <c r="D14" s="336">
        <v>200</v>
      </c>
      <c r="E14" s="272">
        <v>222</v>
      </c>
      <c r="F14" s="337">
        <v>70</v>
      </c>
      <c r="G14" s="305">
        <v>3.14</v>
      </c>
      <c r="H14" s="299">
        <f t="shared" si="0"/>
        <v>35.498397500912816</v>
      </c>
      <c r="I14" s="300">
        <f t="shared" si="10"/>
        <v>0.63389995537344312</v>
      </c>
      <c r="J14" s="404">
        <f t="shared" si="11"/>
        <v>2.8571428571428572</v>
      </c>
      <c r="K14" s="299">
        <f t="shared" si="1"/>
        <v>153.125</v>
      </c>
      <c r="L14" s="405">
        <f t="shared" si="2"/>
        <v>54.732805519176516</v>
      </c>
      <c r="M14" s="362">
        <f t="shared" si="3"/>
        <v>9.0081892629663346E-2</v>
      </c>
      <c r="N14" s="406">
        <f t="shared" si="4"/>
        <v>0.39282516418334695</v>
      </c>
      <c r="O14" s="330" t="s">
        <v>5</v>
      </c>
      <c r="P14" s="286" t="s">
        <v>4</v>
      </c>
      <c r="Q14" s="330" t="s">
        <v>19</v>
      </c>
      <c r="R14" s="272">
        <v>350</v>
      </c>
      <c r="S14" s="272">
        <f t="shared" si="12"/>
        <v>375</v>
      </c>
      <c r="T14" s="272">
        <f t="shared" si="13"/>
        <v>400</v>
      </c>
      <c r="U14" s="272">
        <f t="shared" si="14"/>
        <v>425</v>
      </c>
      <c r="V14" s="272">
        <f t="shared" si="15"/>
        <v>450</v>
      </c>
      <c r="W14" s="272">
        <f t="shared" si="16"/>
        <v>475</v>
      </c>
      <c r="X14" s="272">
        <f t="shared" si="17"/>
        <v>500</v>
      </c>
      <c r="Y14" s="274" t="s">
        <v>322</v>
      </c>
      <c r="Z14" s="355" t="s">
        <v>323</v>
      </c>
      <c r="AA14" s="360">
        <f>(R14-25)/2.52</f>
        <v>128.96825396825398</v>
      </c>
      <c r="AB14" s="343">
        <f>(R14)/2.25</f>
        <v>155.55555555555554</v>
      </c>
      <c r="AC14" s="343">
        <f>(R14+25)/2.52</f>
        <v>148.8095238095238</v>
      </c>
      <c r="AD14" s="343">
        <f>(R14+50)/2.52</f>
        <v>158.73015873015873</v>
      </c>
      <c r="AE14" s="343">
        <f>(R14+75)/2.52</f>
        <v>168.65079365079364</v>
      </c>
      <c r="AF14" s="343">
        <f>(R14+100)/2.52</f>
        <v>178.57142857142858</v>
      </c>
      <c r="AG14" s="343">
        <f>(R14+125)/2.52</f>
        <v>188.49206349206349</v>
      </c>
      <c r="AH14" s="343">
        <f>(R14+150)/2.52</f>
        <v>198.4126984126984</v>
      </c>
      <c r="AI14" s="274" t="s">
        <v>330</v>
      </c>
      <c r="AJ14" s="374" t="s">
        <v>291</v>
      </c>
      <c r="AK14" s="367" t="s">
        <v>248</v>
      </c>
      <c r="AL14" s="322" t="s">
        <v>250</v>
      </c>
      <c r="AM14" s="368" t="s">
        <v>245</v>
      </c>
      <c r="AN14" s="360">
        <f t="shared" si="5"/>
        <v>162.79069767441862</v>
      </c>
      <c r="AO14" s="343">
        <f t="shared" si="5"/>
        <v>174.41860465116281</v>
      </c>
      <c r="AP14" s="343">
        <f t="shared" si="5"/>
        <v>186.04651162790699</v>
      </c>
      <c r="AQ14" s="343">
        <f t="shared" si="5"/>
        <v>197.67441860465118</v>
      </c>
      <c r="AR14" s="343">
        <f t="shared" si="5"/>
        <v>209.30232558139537</v>
      </c>
      <c r="AS14" s="343">
        <f t="shared" si="5"/>
        <v>220.93023255813955</v>
      </c>
      <c r="AT14" s="343">
        <f t="shared" si="5"/>
        <v>232.55813953488374</v>
      </c>
      <c r="AU14" s="422" t="str">
        <f t="shared" si="6"/>
        <v/>
      </c>
      <c r="AV14" s="421" t="str">
        <f t="shared" si="7"/>
        <v>VIP01</v>
      </c>
      <c r="AW14" s="422" t="str">
        <f t="shared" si="8"/>
        <v/>
      </c>
      <c r="AX14" s="422" t="str">
        <f t="shared" si="9"/>
        <v>KI03</v>
      </c>
      <c r="AY14" s="285"/>
      <c r="AZ14" s="327"/>
    </row>
    <row r="15" spans="1:52" s="271" customFormat="1" ht="13.5" customHeight="1" x14ac:dyDescent="0.2">
      <c r="A15" s="512" t="s">
        <v>82</v>
      </c>
      <c r="B15" s="313" t="s">
        <v>300</v>
      </c>
      <c r="C15" s="551">
        <v>4</v>
      </c>
      <c r="D15" s="336">
        <v>178</v>
      </c>
      <c r="E15" s="272">
        <v>216</v>
      </c>
      <c r="F15" s="337">
        <v>63</v>
      </c>
      <c r="G15" s="305">
        <v>3.09</v>
      </c>
      <c r="H15" s="299">
        <f t="shared" si="0"/>
        <v>47.129795456687717</v>
      </c>
      <c r="I15" s="300">
        <f t="shared" si="10"/>
        <v>0.84160349029799497</v>
      </c>
      <c r="J15" s="404">
        <f t="shared" si="11"/>
        <v>2.8253968253968256</v>
      </c>
      <c r="K15" s="299">
        <f t="shared" si="1"/>
        <v>179.17837078651687</v>
      </c>
      <c r="L15" s="405">
        <f t="shared" si="2"/>
        <v>51.634825457243487</v>
      </c>
      <c r="M15" s="362">
        <f t="shared" si="3"/>
        <v>8.5632095340833103E-2</v>
      </c>
      <c r="N15" s="406">
        <f t="shared" si="4"/>
        <v>0.31516367538347129</v>
      </c>
      <c r="O15" s="330" t="s">
        <v>5</v>
      </c>
      <c r="P15" s="286" t="s">
        <v>4</v>
      </c>
      <c r="Q15" s="330" t="s">
        <v>18</v>
      </c>
      <c r="R15" s="272">
        <v>450</v>
      </c>
      <c r="S15" s="272">
        <f t="shared" si="12"/>
        <v>475</v>
      </c>
      <c r="T15" s="272">
        <f t="shared" si="13"/>
        <v>500</v>
      </c>
      <c r="U15" s="272">
        <f t="shared" si="14"/>
        <v>525</v>
      </c>
      <c r="V15" s="272">
        <f t="shared" si="15"/>
        <v>550</v>
      </c>
      <c r="W15" s="272">
        <f t="shared" si="16"/>
        <v>575</v>
      </c>
      <c r="X15" s="272">
        <f t="shared" si="17"/>
        <v>600</v>
      </c>
      <c r="Y15" s="274" t="s">
        <v>321</v>
      </c>
      <c r="Z15" s="356"/>
      <c r="AA15" s="360">
        <f>(R15-25)/2.6</f>
        <v>163.46153846153845</v>
      </c>
      <c r="AB15" s="343">
        <f>R15/2.6</f>
        <v>173.07692307692307</v>
      </c>
      <c r="AC15" s="343">
        <f>(R15+25)/2.6</f>
        <v>182.69230769230768</v>
      </c>
      <c r="AD15" s="343">
        <f>(R15+50)/2.6</f>
        <v>192.30769230769229</v>
      </c>
      <c r="AE15" s="343">
        <f>(R15+75)/2.6</f>
        <v>201.92307692307691</v>
      </c>
      <c r="AF15" s="343">
        <f>(R15+100)/2.6</f>
        <v>211.53846153846152</v>
      </c>
      <c r="AG15" s="343">
        <f>(R15+125)/2.6</f>
        <v>221.15384615384616</v>
      </c>
      <c r="AH15" s="343">
        <f>(R15+150)/2.6</f>
        <v>230.76923076923077</v>
      </c>
      <c r="AI15" s="274" t="s">
        <v>331</v>
      </c>
      <c r="AJ15" s="374" t="s">
        <v>291</v>
      </c>
      <c r="AK15" s="367" t="s">
        <v>248</v>
      </c>
      <c r="AL15" s="322" t="s">
        <v>248</v>
      </c>
      <c r="AM15" s="368" t="s">
        <v>245</v>
      </c>
      <c r="AN15" s="360">
        <f t="shared" si="5"/>
        <v>209.30232558139537</v>
      </c>
      <c r="AO15" s="343">
        <f t="shared" si="5"/>
        <v>220.93023255813955</v>
      </c>
      <c r="AP15" s="343">
        <f t="shared" si="5"/>
        <v>232.55813953488374</v>
      </c>
      <c r="AQ15" s="343">
        <f t="shared" si="5"/>
        <v>244.18604651162792</v>
      </c>
      <c r="AR15" s="343">
        <f t="shared" si="5"/>
        <v>255.81395348837211</v>
      </c>
      <c r="AS15" s="343">
        <f t="shared" si="5"/>
        <v>267.44186046511629</v>
      </c>
      <c r="AT15" s="343">
        <f t="shared" si="5"/>
        <v>279.06976744186045</v>
      </c>
      <c r="AU15" s="284" t="str">
        <f t="shared" si="6"/>
        <v>151310-E-002</v>
      </c>
      <c r="AV15" s="309" t="str">
        <f t="shared" si="7"/>
        <v>VIP01</v>
      </c>
      <c r="AW15" s="284" t="str">
        <f t="shared" si="8"/>
        <v>151512-E-002</v>
      </c>
      <c r="AX15" s="284" t="str">
        <f t="shared" si="9"/>
        <v>KI03</v>
      </c>
      <c r="AY15" s="285"/>
      <c r="AZ15" s="327"/>
    </row>
    <row r="16" spans="1:52" s="271" customFormat="1" ht="13.5" customHeight="1" x14ac:dyDescent="0.2">
      <c r="A16" s="512" t="s">
        <v>82</v>
      </c>
      <c r="B16" s="313" t="s">
        <v>188</v>
      </c>
      <c r="C16" s="551">
        <v>5</v>
      </c>
      <c r="D16" s="336">
        <v>203</v>
      </c>
      <c r="E16" s="272">
        <v>240</v>
      </c>
      <c r="F16" s="337">
        <v>76</v>
      </c>
      <c r="G16" s="301">
        <v>2.67</v>
      </c>
      <c r="H16" s="299">
        <f t="shared" si="0"/>
        <v>42.082228674830617</v>
      </c>
      <c r="I16" s="300">
        <f t="shared" si="10"/>
        <v>0.75146836919340387</v>
      </c>
      <c r="J16" s="404">
        <f t="shared" si="11"/>
        <v>2.6710526315789473</v>
      </c>
      <c r="K16" s="299">
        <f t="shared" si="1"/>
        <v>152.42786769880365</v>
      </c>
      <c r="L16" s="405">
        <f t="shared" si="2"/>
        <v>55.141773638503857</v>
      </c>
      <c r="M16" s="362">
        <f t="shared" si="3"/>
        <v>-3.9424403705895733E-4</v>
      </c>
      <c r="N16" s="406">
        <f t="shared" si="4"/>
        <v>0.36161394712408318</v>
      </c>
      <c r="O16" s="330" t="s">
        <v>43</v>
      </c>
      <c r="P16" s="286" t="s">
        <v>43</v>
      </c>
      <c r="Q16" s="330" t="s">
        <v>19</v>
      </c>
      <c r="R16" s="272">
        <v>300</v>
      </c>
      <c r="S16" s="272">
        <f t="shared" si="12"/>
        <v>325</v>
      </c>
      <c r="T16" s="272">
        <f t="shared" si="13"/>
        <v>350</v>
      </c>
      <c r="U16" s="272">
        <f t="shared" si="14"/>
        <v>375</v>
      </c>
      <c r="V16" s="272">
        <f t="shared" si="15"/>
        <v>400</v>
      </c>
      <c r="W16" s="272">
        <f t="shared" si="16"/>
        <v>425</v>
      </c>
      <c r="X16" s="272">
        <f t="shared" si="17"/>
        <v>450</v>
      </c>
      <c r="Y16" s="274" t="s">
        <v>324</v>
      </c>
      <c r="Z16" s="355" t="s">
        <v>325</v>
      </c>
      <c r="AA16" s="360">
        <f>(R16-25)/2.37</f>
        <v>116.03375527426159</v>
      </c>
      <c r="AB16" s="343">
        <f>(R16)/2.37</f>
        <v>126.58227848101265</v>
      </c>
      <c r="AC16" s="343">
        <f>(R16+25)/2.37</f>
        <v>137.13080168776369</v>
      </c>
      <c r="AD16" s="343">
        <f>(R16+50)/2.37</f>
        <v>147.67932489451476</v>
      </c>
      <c r="AE16" s="343">
        <f>(R16+75)/2.37</f>
        <v>158.22784810126581</v>
      </c>
      <c r="AF16" s="343">
        <f>(R16+100)/2.37</f>
        <v>168.77637130801688</v>
      </c>
      <c r="AG16" s="343">
        <f>(R16+125)/2.37</f>
        <v>179.32489451476792</v>
      </c>
      <c r="AH16" s="343">
        <f>(R16+150)/2.37</f>
        <v>189.87341772151899</v>
      </c>
      <c r="AI16" s="274" t="s">
        <v>329</v>
      </c>
      <c r="AJ16" s="374" t="s">
        <v>291</v>
      </c>
      <c r="AK16" s="367" t="s">
        <v>250</v>
      </c>
      <c r="AL16" s="322" t="s">
        <v>250</v>
      </c>
      <c r="AM16" s="368" t="s">
        <v>247</v>
      </c>
      <c r="AN16" s="419">
        <f t="shared" si="5"/>
        <v>139.53488372093022</v>
      </c>
      <c r="AO16" s="420">
        <f t="shared" si="5"/>
        <v>151.16279069767444</v>
      </c>
      <c r="AP16" s="420">
        <f t="shared" si="5"/>
        <v>162.79069767441862</v>
      </c>
      <c r="AQ16" s="420">
        <f t="shared" si="5"/>
        <v>174.41860465116281</v>
      </c>
      <c r="AR16" s="420">
        <f t="shared" si="5"/>
        <v>186.04651162790699</v>
      </c>
      <c r="AS16" s="420">
        <f t="shared" si="5"/>
        <v>197.67441860465118</v>
      </c>
      <c r="AT16" s="420">
        <f t="shared" si="5"/>
        <v>209.30232558139537</v>
      </c>
      <c r="AU16" s="324" t="str">
        <f t="shared" si="6"/>
        <v/>
      </c>
      <c r="AV16" s="421" t="str">
        <f t="shared" si="7"/>
        <v>VIP01</v>
      </c>
      <c r="AW16" s="324" t="str">
        <f t="shared" si="8"/>
        <v/>
      </c>
      <c r="AX16" s="422" t="str">
        <f t="shared" si="9"/>
        <v>KI03</v>
      </c>
      <c r="AY16" s="285"/>
      <c r="AZ16" s="327"/>
    </row>
    <row r="17" spans="1:52" s="271" customFormat="1" ht="13.5" customHeight="1" x14ac:dyDescent="0.2">
      <c r="A17" s="512" t="s">
        <v>82</v>
      </c>
      <c r="B17" s="313" t="s">
        <v>301</v>
      </c>
      <c r="C17" s="551">
        <v>6</v>
      </c>
      <c r="D17" s="336">
        <v>200</v>
      </c>
      <c r="E17" s="272">
        <v>240</v>
      </c>
      <c r="F17" s="337">
        <v>76</v>
      </c>
      <c r="G17" s="301">
        <v>2.78</v>
      </c>
      <c r="H17" s="299">
        <f t="shared" si="0"/>
        <v>38.817866570053319</v>
      </c>
      <c r="I17" s="300">
        <f t="shared" si="10"/>
        <v>0.6931761887509521</v>
      </c>
      <c r="J17" s="404">
        <f t="shared" si="11"/>
        <v>2.6315789473684212</v>
      </c>
      <c r="K17" s="299">
        <f t="shared" si="1"/>
        <v>154.71428571428569</v>
      </c>
      <c r="L17" s="405">
        <f t="shared" si="2"/>
        <v>54.732805519176516</v>
      </c>
      <c r="M17" s="362">
        <f t="shared" si="3"/>
        <v>5.3388867853085817E-2</v>
      </c>
      <c r="N17" s="406">
        <f t="shared" si="4"/>
        <v>0.37371943698357019</v>
      </c>
      <c r="O17" s="330" t="s">
        <v>43</v>
      </c>
      <c r="P17" s="286" t="s">
        <v>43</v>
      </c>
      <c r="Q17" s="330" t="s">
        <v>27</v>
      </c>
      <c r="R17" s="272">
        <v>300</v>
      </c>
      <c r="S17" s="272">
        <f t="shared" si="12"/>
        <v>325</v>
      </c>
      <c r="T17" s="272">
        <f t="shared" si="13"/>
        <v>350</v>
      </c>
      <c r="U17" s="272">
        <f t="shared" si="14"/>
        <v>375</v>
      </c>
      <c r="V17" s="272">
        <f t="shared" si="15"/>
        <v>400</v>
      </c>
      <c r="W17" s="272">
        <f t="shared" si="16"/>
        <v>425</v>
      </c>
      <c r="X17" s="272">
        <f t="shared" si="17"/>
        <v>450</v>
      </c>
      <c r="Y17" s="274" t="s">
        <v>324</v>
      </c>
      <c r="Z17" s="355" t="s">
        <v>325</v>
      </c>
      <c r="AA17" s="360">
        <f>(R17-25)/2.37</f>
        <v>116.03375527426159</v>
      </c>
      <c r="AB17" s="343">
        <f>(R17)/2.37</f>
        <v>126.58227848101265</v>
      </c>
      <c r="AC17" s="343">
        <f>(R17+25)/2.37</f>
        <v>137.13080168776369</v>
      </c>
      <c r="AD17" s="343">
        <f>(R17+50)/2.37</f>
        <v>147.67932489451476</v>
      </c>
      <c r="AE17" s="343">
        <f>(R17+75)/2.37</f>
        <v>158.22784810126581</v>
      </c>
      <c r="AF17" s="343">
        <f>(R17+100)/2.37</f>
        <v>168.77637130801688</v>
      </c>
      <c r="AG17" s="343">
        <f>(R17+125)/2.37</f>
        <v>179.32489451476792</v>
      </c>
      <c r="AH17" s="343">
        <f>(R17+150)/2.37</f>
        <v>189.87341772151899</v>
      </c>
      <c r="AI17" s="274" t="s">
        <v>329</v>
      </c>
      <c r="AJ17" s="374" t="s">
        <v>291</v>
      </c>
      <c r="AK17" s="367" t="s">
        <v>248</v>
      </c>
      <c r="AL17" s="322" t="s">
        <v>250</v>
      </c>
      <c r="AM17" s="368" t="s">
        <v>245</v>
      </c>
      <c r="AN17" s="419">
        <f t="shared" si="5"/>
        <v>139.53488372093022</v>
      </c>
      <c r="AO17" s="420">
        <f t="shared" si="5"/>
        <v>151.16279069767444</v>
      </c>
      <c r="AP17" s="420">
        <f t="shared" si="5"/>
        <v>162.79069767441862</v>
      </c>
      <c r="AQ17" s="420">
        <f t="shared" si="5"/>
        <v>174.41860465116281</v>
      </c>
      <c r="AR17" s="420">
        <f t="shared" si="5"/>
        <v>186.04651162790699</v>
      </c>
      <c r="AS17" s="420">
        <f t="shared" si="5"/>
        <v>197.67441860465118</v>
      </c>
      <c r="AT17" s="420">
        <f t="shared" si="5"/>
        <v>209.30232558139537</v>
      </c>
      <c r="AU17" s="324" t="str">
        <f t="shared" si="6"/>
        <v/>
      </c>
      <c r="AV17" s="421" t="str">
        <f t="shared" si="7"/>
        <v>VIP01</v>
      </c>
      <c r="AW17" s="324" t="str">
        <f t="shared" si="8"/>
        <v/>
      </c>
      <c r="AX17" s="422" t="str">
        <f t="shared" si="9"/>
        <v>KI03</v>
      </c>
      <c r="AY17" s="285"/>
      <c r="AZ17" s="327"/>
    </row>
    <row r="18" spans="1:52" s="271" customFormat="1" ht="13.5" customHeight="1" x14ac:dyDescent="0.2">
      <c r="A18" s="512" t="s">
        <v>82</v>
      </c>
      <c r="B18" s="313" t="s">
        <v>562</v>
      </c>
      <c r="C18" s="551">
        <v>7</v>
      </c>
      <c r="D18" s="336">
        <v>127</v>
      </c>
      <c r="E18" s="272">
        <v>200</v>
      </c>
      <c r="F18" s="337">
        <v>57</v>
      </c>
      <c r="G18" s="301">
        <v>2.71</v>
      </c>
      <c r="H18" s="299">
        <f t="shared" si="0"/>
        <v>54.465489304339535</v>
      </c>
      <c r="I18" s="300">
        <f t="shared" si="10"/>
        <v>0.97259802329177736</v>
      </c>
      <c r="J18" s="404">
        <f t="shared" si="11"/>
        <v>2.2280701754385963</v>
      </c>
      <c r="K18" s="299">
        <f t="shared" si="1"/>
        <v>182.73340832395954</v>
      </c>
      <c r="L18" s="405">
        <f t="shared" si="2"/>
        <v>43.614869024221541</v>
      </c>
      <c r="M18" s="362">
        <f t="shared" si="3"/>
        <v>0.17783388360199398</v>
      </c>
      <c r="N18" s="406">
        <f t="shared" si="4"/>
        <v>0.29030668961034478</v>
      </c>
      <c r="O18" s="330" t="s">
        <v>5</v>
      </c>
      <c r="P18" s="286" t="s">
        <v>56</v>
      </c>
      <c r="Q18" s="427"/>
      <c r="R18" s="422">
        <v>400</v>
      </c>
      <c r="S18" s="422">
        <f t="shared" si="12"/>
        <v>425</v>
      </c>
      <c r="T18" s="422">
        <f t="shared" si="13"/>
        <v>450</v>
      </c>
      <c r="U18" s="422">
        <f t="shared" si="14"/>
        <v>475</v>
      </c>
      <c r="V18" s="422">
        <f t="shared" si="15"/>
        <v>500</v>
      </c>
      <c r="W18" s="422">
        <f t="shared" si="16"/>
        <v>525</v>
      </c>
      <c r="X18" s="422">
        <f t="shared" si="17"/>
        <v>550</v>
      </c>
      <c r="Y18" s="298"/>
      <c r="Z18" s="356"/>
      <c r="AA18" s="428"/>
      <c r="AB18" s="429"/>
      <c r="AC18" s="429"/>
      <c r="AD18" s="429"/>
      <c r="AE18" s="429"/>
      <c r="AF18" s="429"/>
      <c r="AG18" s="429"/>
      <c r="AH18" s="429"/>
      <c r="AI18" s="298"/>
      <c r="AJ18" s="374"/>
      <c r="AK18" s="367"/>
      <c r="AL18" s="322"/>
      <c r="AM18" s="368"/>
      <c r="AN18" s="360">
        <f t="shared" si="5"/>
        <v>186.04651162790699</v>
      </c>
      <c r="AO18" s="343">
        <f t="shared" si="5"/>
        <v>197.67441860465118</v>
      </c>
      <c r="AP18" s="343">
        <f t="shared" si="5"/>
        <v>209.30232558139537</v>
      </c>
      <c r="AQ18" s="343">
        <f t="shared" si="5"/>
        <v>220.93023255813955</v>
      </c>
      <c r="AR18" s="343">
        <f t="shared" si="5"/>
        <v>232.55813953488374</v>
      </c>
      <c r="AS18" s="343">
        <f t="shared" si="5"/>
        <v>244.18604651162792</v>
      </c>
      <c r="AT18" s="343">
        <f t="shared" si="5"/>
        <v>255.81395348837211</v>
      </c>
      <c r="AU18" s="284" t="str">
        <f t="shared" si="6"/>
        <v>151310-E-003</v>
      </c>
      <c r="AV18" s="309" t="str">
        <f t="shared" si="7"/>
        <v>VIP01</v>
      </c>
      <c r="AW18" s="284" t="str">
        <f t="shared" si="8"/>
        <v>151512-E-003</v>
      </c>
      <c r="AX18" s="284" t="str">
        <f t="shared" si="9"/>
        <v>KI04</v>
      </c>
      <c r="AY18" s="285"/>
      <c r="AZ18" s="327"/>
    </row>
    <row r="19" spans="1:52" s="271" customFormat="1" ht="13.5" customHeight="1" x14ac:dyDescent="0.2">
      <c r="A19" s="512" t="s">
        <v>82</v>
      </c>
      <c r="B19" s="313" t="s">
        <v>563</v>
      </c>
      <c r="C19" s="551">
        <v>8</v>
      </c>
      <c r="D19" s="336">
        <v>127</v>
      </c>
      <c r="E19" s="272">
        <v>200</v>
      </c>
      <c r="F19" s="337">
        <v>57</v>
      </c>
      <c r="G19" s="301">
        <v>2.46</v>
      </c>
      <c r="H19" s="299">
        <f t="shared" si="0"/>
        <v>61.967083085465006</v>
      </c>
      <c r="I19" s="300">
        <f t="shared" si="10"/>
        <v>1.1065550550975893</v>
      </c>
      <c r="J19" s="404">
        <f t="shared" si="11"/>
        <v>2.2280701754385963</v>
      </c>
      <c r="K19" s="299">
        <f t="shared" si="1"/>
        <v>171.31257030371205</v>
      </c>
      <c r="L19" s="405">
        <f t="shared" si="2"/>
        <v>43.614869024221541</v>
      </c>
      <c r="M19" s="362">
        <f t="shared" si="3"/>
        <v>9.4280416488375471E-2</v>
      </c>
      <c r="N19" s="406">
        <f t="shared" si="4"/>
        <v>0.28109400499540393</v>
      </c>
      <c r="O19" s="330" t="s">
        <v>5</v>
      </c>
      <c r="P19" s="286" t="s">
        <v>56</v>
      </c>
      <c r="Q19" s="427"/>
      <c r="R19" s="422">
        <v>375</v>
      </c>
      <c r="S19" s="422">
        <f t="shared" si="12"/>
        <v>400</v>
      </c>
      <c r="T19" s="422">
        <f t="shared" si="13"/>
        <v>425</v>
      </c>
      <c r="U19" s="422">
        <f t="shared" si="14"/>
        <v>450</v>
      </c>
      <c r="V19" s="422">
        <f t="shared" si="15"/>
        <v>475</v>
      </c>
      <c r="W19" s="422">
        <f t="shared" si="16"/>
        <v>500</v>
      </c>
      <c r="X19" s="422">
        <f t="shared" si="17"/>
        <v>525</v>
      </c>
      <c r="Y19" s="298"/>
      <c r="Z19" s="356"/>
      <c r="AA19" s="428"/>
      <c r="AB19" s="429"/>
      <c r="AC19" s="429"/>
      <c r="AD19" s="429"/>
      <c r="AE19" s="429"/>
      <c r="AF19" s="429"/>
      <c r="AG19" s="429"/>
      <c r="AH19" s="429"/>
      <c r="AI19" s="298"/>
      <c r="AJ19" s="374"/>
      <c r="AK19" s="367"/>
      <c r="AL19" s="322"/>
      <c r="AM19" s="368"/>
      <c r="AN19" s="360">
        <f t="shared" si="5"/>
        <v>174.41860465116281</v>
      </c>
      <c r="AO19" s="343">
        <f t="shared" si="5"/>
        <v>186.04651162790699</v>
      </c>
      <c r="AP19" s="343">
        <f t="shared" si="5"/>
        <v>197.67441860465118</v>
      </c>
      <c r="AQ19" s="343">
        <f t="shared" si="5"/>
        <v>209.30232558139537</v>
      </c>
      <c r="AR19" s="343">
        <f t="shared" si="5"/>
        <v>220.93023255813955</v>
      </c>
      <c r="AS19" s="343">
        <f t="shared" si="5"/>
        <v>232.55813953488374</v>
      </c>
      <c r="AT19" s="343">
        <f t="shared" si="5"/>
        <v>244.18604651162792</v>
      </c>
      <c r="AU19" s="284" t="str">
        <f t="shared" si="6"/>
        <v>151310-E-003</v>
      </c>
      <c r="AV19" s="309" t="str">
        <f t="shared" si="7"/>
        <v>VIP02</v>
      </c>
      <c r="AW19" s="284" t="str">
        <f t="shared" si="8"/>
        <v>151512-E-003</v>
      </c>
      <c r="AX19" s="284" t="str">
        <f t="shared" si="9"/>
        <v>KI02</v>
      </c>
      <c r="AY19" s="285"/>
      <c r="AZ19" s="327"/>
    </row>
    <row r="20" spans="1:52" s="271" customFormat="1" ht="13.5" customHeight="1" x14ac:dyDescent="0.2">
      <c r="A20" s="512" t="s">
        <v>82</v>
      </c>
      <c r="B20" s="313" t="s">
        <v>343</v>
      </c>
      <c r="C20" s="551">
        <v>9</v>
      </c>
      <c r="D20" s="336">
        <v>153</v>
      </c>
      <c r="E20" s="272">
        <v>200</v>
      </c>
      <c r="F20" s="337">
        <v>57</v>
      </c>
      <c r="G20" s="301">
        <v>2.9</v>
      </c>
      <c r="H20" s="299">
        <f t="shared" si="0"/>
        <v>53.507728894173603</v>
      </c>
      <c r="I20" s="300">
        <f t="shared" si="10"/>
        <v>0.95549515882452862</v>
      </c>
      <c r="J20" s="404">
        <f t="shared" si="11"/>
        <v>2.6842105263157894</v>
      </c>
      <c r="K20" s="299">
        <f t="shared" si="1"/>
        <v>170.64075630252103</v>
      </c>
      <c r="L20" s="405">
        <f t="shared" si="2"/>
        <v>47.871653407836256</v>
      </c>
      <c r="M20" s="362">
        <f t="shared" si="3"/>
        <v>7.441016333938294E-2</v>
      </c>
      <c r="N20" s="406">
        <f t="shared" si="4"/>
        <v>0.30309382118645639</v>
      </c>
      <c r="O20" s="330" t="s">
        <v>345</v>
      </c>
      <c r="P20" s="286" t="s">
        <v>56</v>
      </c>
      <c r="Q20" s="427"/>
      <c r="R20" s="422">
        <v>450</v>
      </c>
      <c r="S20" s="422">
        <f t="shared" si="12"/>
        <v>475</v>
      </c>
      <c r="T20" s="422">
        <f t="shared" si="13"/>
        <v>500</v>
      </c>
      <c r="U20" s="422">
        <f t="shared" si="14"/>
        <v>525</v>
      </c>
      <c r="V20" s="422">
        <f t="shared" si="15"/>
        <v>550</v>
      </c>
      <c r="W20" s="422">
        <f t="shared" si="16"/>
        <v>575</v>
      </c>
      <c r="X20" s="422">
        <f t="shared" si="17"/>
        <v>600</v>
      </c>
      <c r="Y20" s="298"/>
      <c r="Z20" s="356"/>
      <c r="AA20" s="428"/>
      <c r="AB20" s="429"/>
      <c r="AC20" s="429"/>
      <c r="AD20" s="429"/>
      <c r="AE20" s="429"/>
      <c r="AF20" s="429"/>
      <c r="AG20" s="429"/>
      <c r="AH20" s="429"/>
      <c r="AI20" s="298"/>
      <c r="AJ20" s="374"/>
      <c r="AK20" s="367"/>
      <c r="AL20" s="322"/>
      <c r="AM20" s="368"/>
      <c r="AN20" s="360">
        <f t="shared" ref="AN20:AT58" si="18">R20/2.15</f>
        <v>209.30232558139537</v>
      </c>
      <c r="AO20" s="343">
        <f t="shared" si="18"/>
        <v>220.93023255813955</v>
      </c>
      <c r="AP20" s="343">
        <f t="shared" si="18"/>
        <v>232.55813953488374</v>
      </c>
      <c r="AQ20" s="343">
        <f t="shared" si="18"/>
        <v>244.18604651162792</v>
      </c>
      <c r="AR20" s="343">
        <f t="shared" si="18"/>
        <v>255.81395348837211</v>
      </c>
      <c r="AS20" s="343">
        <f t="shared" si="18"/>
        <v>267.44186046511629</v>
      </c>
      <c r="AT20" s="343">
        <f t="shared" si="18"/>
        <v>279.06976744186045</v>
      </c>
      <c r="AU20" s="284" t="str">
        <f t="shared" si="6"/>
        <v>151310-E-003</v>
      </c>
      <c r="AV20" s="309" t="str">
        <f t="shared" si="7"/>
        <v>VIP01</v>
      </c>
      <c r="AW20" s="284" t="str">
        <f t="shared" si="8"/>
        <v>151512-E-003</v>
      </c>
      <c r="AX20" s="284" t="str">
        <f t="shared" si="9"/>
        <v>KI03</v>
      </c>
      <c r="AY20" s="285" t="s">
        <v>344</v>
      </c>
      <c r="AZ20" s="327"/>
    </row>
    <row r="21" spans="1:52" s="271" customFormat="1" ht="13.5" customHeight="1" x14ac:dyDescent="0.2">
      <c r="A21" s="512" t="s">
        <v>82</v>
      </c>
      <c r="B21" s="313" t="s">
        <v>564</v>
      </c>
      <c r="C21" s="551">
        <v>10</v>
      </c>
      <c r="D21" s="336">
        <v>153</v>
      </c>
      <c r="E21" s="272">
        <v>216</v>
      </c>
      <c r="F21" s="337">
        <v>63</v>
      </c>
      <c r="G21" s="301">
        <v>2.62</v>
      </c>
      <c r="H21" s="299">
        <f t="shared" si="0"/>
        <v>54.629683584872673</v>
      </c>
      <c r="I21" s="300">
        <f t="shared" si="10"/>
        <v>0.9755300640155834</v>
      </c>
      <c r="J21" s="404">
        <f t="shared" si="11"/>
        <v>2.4285714285714284</v>
      </c>
      <c r="K21" s="299">
        <f t="shared" si="1"/>
        <v>173.71323529411765</v>
      </c>
      <c r="L21" s="405">
        <f t="shared" si="2"/>
        <v>47.871653407836256</v>
      </c>
      <c r="M21" s="362">
        <f t="shared" si="3"/>
        <v>7.3064340239912873E-2</v>
      </c>
      <c r="N21" s="406">
        <f t="shared" si="4"/>
        <v>0.29730069790466607</v>
      </c>
      <c r="O21" s="331" t="s">
        <v>5</v>
      </c>
      <c r="P21" s="287" t="s">
        <v>56</v>
      </c>
      <c r="Q21" s="330" t="s">
        <v>27</v>
      </c>
      <c r="R21" s="272">
        <v>375</v>
      </c>
      <c r="S21" s="272">
        <f t="shared" si="12"/>
        <v>400</v>
      </c>
      <c r="T21" s="272">
        <f t="shared" si="13"/>
        <v>425</v>
      </c>
      <c r="U21" s="272">
        <f t="shared" si="14"/>
        <v>450</v>
      </c>
      <c r="V21" s="272">
        <f t="shared" si="15"/>
        <v>475</v>
      </c>
      <c r="W21" s="272">
        <f t="shared" si="16"/>
        <v>500</v>
      </c>
      <c r="X21" s="272">
        <f t="shared" si="17"/>
        <v>525</v>
      </c>
      <c r="Y21" s="274" t="s">
        <v>321</v>
      </c>
      <c r="Z21" s="356"/>
      <c r="AA21" s="360">
        <f>(R21-25)/2.6</f>
        <v>134.61538461538461</v>
      </c>
      <c r="AB21" s="343">
        <f>R21/2.6</f>
        <v>144.23076923076923</v>
      </c>
      <c r="AC21" s="343">
        <f>(R21+25)/2.6</f>
        <v>153.84615384615384</v>
      </c>
      <c r="AD21" s="343">
        <f>(R21+50)/2.6</f>
        <v>163.46153846153845</v>
      </c>
      <c r="AE21" s="343">
        <f>(R21+75)/2.6</f>
        <v>173.07692307692307</v>
      </c>
      <c r="AF21" s="343">
        <f>(R21+100)/2.6</f>
        <v>182.69230769230768</v>
      </c>
      <c r="AG21" s="343">
        <f>(R21+125)/2.6</f>
        <v>192.30769230769229</v>
      </c>
      <c r="AH21" s="343">
        <f>(R21+150)/2.6</f>
        <v>201.92307692307691</v>
      </c>
      <c r="AI21" s="274" t="s">
        <v>331</v>
      </c>
      <c r="AJ21" s="374" t="s">
        <v>291</v>
      </c>
      <c r="AK21" s="367" t="s">
        <v>290</v>
      </c>
      <c r="AL21" s="322" t="s">
        <v>244</v>
      </c>
      <c r="AM21" s="368" t="s">
        <v>245</v>
      </c>
      <c r="AN21" s="360">
        <f t="shared" si="18"/>
        <v>174.41860465116281</v>
      </c>
      <c r="AO21" s="343">
        <f t="shared" si="18"/>
        <v>186.04651162790699</v>
      </c>
      <c r="AP21" s="343">
        <f t="shared" si="18"/>
        <v>197.67441860465118</v>
      </c>
      <c r="AQ21" s="343">
        <f t="shared" si="18"/>
        <v>209.30232558139537</v>
      </c>
      <c r="AR21" s="343">
        <f t="shared" si="18"/>
        <v>220.93023255813955</v>
      </c>
      <c r="AS21" s="343">
        <f t="shared" si="18"/>
        <v>232.55813953488374</v>
      </c>
      <c r="AT21" s="343">
        <f t="shared" si="18"/>
        <v>244.18604651162792</v>
      </c>
      <c r="AU21" s="284" t="str">
        <f t="shared" si="6"/>
        <v>151310-E-002</v>
      </c>
      <c r="AV21" s="309" t="str">
        <f t="shared" si="7"/>
        <v>VIP01</v>
      </c>
      <c r="AW21" s="284" t="str">
        <f t="shared" si="8"/>
        <v>151512-E-002</v>
      </c>
      <c r="AX21" s="284" t="str">
        <f t="shared" si="9"/>
        <v>KI03</v>
      </c>
      <c r="AY21" s="285"/>
      <c r="AZ21" s="327"/>
    </row>
    <row r="22" spans="1:52" s="271" customFormat="1" ht="13.5" customHeight="1" x14ac:dyDescent="0.2">
      <c r="A22" s="512" t="s">
        <v>346</v>
      </c>
      <c r="B22" s="313" t="s">
        <v>579</v>
      </c>
      <c r="C22" s="551">
        <v>2</v>
      </c>
      <c r="D22" s="336">
        <v>90</v>
      </c>
      <c r="E22" s="272">
        <v>200</v>
      </c>
      <c r="F22" s="325">
        <v>51</v>
      </c>
      <c r="G22" s="301">
        <v>2.2000000000000002</v>
      </c>
      <c r="H22" s="299">
        <f t="shared" si="0"/>
        <v>67.148760330578497</v>
      </c>
      <c r="I22" s="300">
        <f t="shared" si="10"/>
        <v>1.1990850059031875</v>
      </c>
      <c r="J22" s="404">
        <f t="shared" si="11"/>
        <v>1.7647058823529411</v>
      </c>
      <c r="K22" s="299">
        <f t="shared" si="1"/>
        <v>167.72321428571431</v>
      </c>
      <c r="L22" s="405">
        <f t="shared" si="2"/>
        <v>36.71588212204631</v>
      </c>
      <c r="M22" s="362">
        <f t="shared" si="3"/>
        <v>0.19786096256684502</v>
      </c>
      <c r="N22" s="406">
        <f t="shared" si="4"/>
        <v>0.27290477691922205</v>
      </c>
      <c r="O22" s="331" t="s">
        <v>4</v>
      </c>
      <c r="P22" s="287" t="s">
        <v>4</v>
      </c>
      <c r="Q22" s="427"/>
      <c r="R22" s="422">
        <v>325</v>
      </c>
      <c r="S22" s="422">
        <f t="shared" si="12"/>
        <v>350</v>
      </c>
      <c r="T22" s="422">
        <f t="shared" si="13"/>
        <v>375</v>
      </c>
      <c r="U22" s="422">
        <f t="shared" si="14"/>
        <v>400</v>
      </c>
      <c r="V22" s="422">
        <f t="shared" si="15"/>
        <v>425</v>
      </c>
      <c r="W22" s="422">
        <f t="shared" si="16"/>
        <v>450</v>
      </c>
      <c r="X22" s="422">
        <f t="shared" si="17"/>
        <v>475</v>
      </c>
      <c r="Y22" s="431"/>
      <c r="Z22" s="432"/>
      <c r="AA22" s="428"/>
      <c r="AB22" s="429"/>
      <c r="AC22" s="429"/>
      <c r="AD22" s="429"/>
      <c r="AE22" s="429"/>
      <c r="AF22" s="429"/>
      <c r="AG22" s="429"/>
      <c r="AH22" s="429"/>
      <c r="AI22" s="298"/>
      <c r="AJ22" s="374"/>
      <c r="AK22" s="367"/>
      <c r="AL22" s="322"/>
      <c r="AM22" s="368"/>
      <c r="AN22" s="360">
        <f t="shared" si="18"/>
        <v>151.16279069767444</v>
      </c>
      <c r="AO22" s="343">
        <f t="shared" si="18"/>
        <v>162.79069767441862</v>
      </c>
      <c r="AP22" s="343">
        <f t="shared" si="18"/>
        <v>174.41860465116281</v>
      </c>
      <c r="AQ22" s="343">
        <f t="shared" si="18"/>
        <v>186.04651162790699</v>
      </c>
      <c r="AR22" s="343">
        <f t="shared" si="18"/>
        <v>197.67441860465118</v>
      </c>
      <c r="AS22" s="343">
        <f t="shared" si="18"/>
        <v>209.30232558139537</v>
      </c>
      <c r="AT22" s="343">
        <f t="shared" si="18"/>
        <v>220.93023255813955</v>
      </c>
      <c r="AU22" s="396" t="str">
        <f t="shared" si="6"/>
        <v>151310-E-003 + 3x151310-D-024</v>
      </c>
      <c r="AV22" s="309" t="str">
        <f t="shared" si="7"/>
        <v>VIP02</v>
      </c>
      <c r="AW22" s="396" t="str">
        <f t="shared" si="8"/>
        <v>151512-E-003 + 3x151310-D-024</v>
      </c>
      <c r="AX22" s="284" t="str">
        <f t="shared" si="9"/>
        <v>KI02</v>
      </c>
      <c r="AY22" s="285"/>
      <c r="AZ22" s="327"/>
    </row>
    <row r="23" spans="1:52" s="271" customFormat="1" ht="13.5" customHeight="1" x14ac:dyDescent="0.2">
      <c r="A23" s="512" t="s">
        <v>346</v>
      </c>
      <c r="B23" s="313" t="s">
        <v>348</v>
      </c>
      <c r="C23" s="551">
        <v>3</v>
      </c>
      <c r="D23" s="336">
        <v>150</v>
      </c>
      <c r="E23" s="272">
        <v>200</v>
      </c>
      <c r="F23" s="337">
        <v>57</v>
      </c>
      <c r="G23" s="301">
        <v>2.75</v>
      </c>
      <c r="H23" s="299">
        <f t="shared" si="0"/>
        <v>56.198347107438018</v>
      </c>
      <c r="I23" s="300">
        <f t="shared" si="10"/>
        <v>1.0035419126328218</v>
      </c>
      <c r="J23" s="404">
        <f t="shared" si="11"/>
        <v>2.6315789473684212</v>
      </c>
      <c r="K23" s="299">
        <f t="shared" si="1"/>
        <v>164.38392857142856</v>
      </c>
      <c r="L23" s="405">
        <f t="shared" si="2"/>
        <v>47.4</v>
      </c>
      <c r="M23" s="362">
        <f t="shared" si="3"/>
        <v>4.3062200956937732E-2</v>
      </c>
      <c r="N23" s="406">
        <f t="shared" si="4"/>
        <v>0.3013250773993808</v>
      </c>
      <c r="O23" s="331" t="s">
        <v>43</v>
      </c>
      <c r="P23" s="287" t="s">
        <v>43</v>
      </c>
      <c r="Q23" s="427"/>
      <c r="R23" s="422">
        <v>425</v>
      </c>
      <c r="S23" s="422">
        <f t="shared" si="12"/>
        <v>450</v>
      </c>
      <c r="T23" s="422">
        <f t="shared" si="13"/>
        <v>475</v>
      </c>
      <c r="U23" s="422">
        <f t="shared" si="14"/>
        <v>500</v>
      </c>
      <c r="V23" s="422">
        <f t="shared" si="15"/>
        <v>525</v>
      </c>
      <c r="W23" s="422">
        <f t="shared" si="16"/>
        <v>550</v>
      </c>
      <c r="X23" s="422">
        <f t="shared" si="17"/>
        <v>575</v>
      </c>
      <c r="Y23" s="298"/>
      <c r="Z23" s="356"/>
      <c r="AA23" s="428"/>
      <c r="AB23" s="429"/>
      <c r="AC23" s="429"/>
      <c r="AD23" s="429"/>
      <c r="AE23" s="429"/>
      <c r="AF23" s="429"/>
      <c r="AG23" s="429"/>
      <c r="AH23" s="429"/>
      <c r="AI23" s="298"/>
      <c r="AJ23" s="374"/>
      <c r="AK23" s="367"/>
      <c r="AL23" s="322"/>
      <c r="AM23" s="368"/>
      <c r="AN23" s="360">
        <f t="shared" si="18"/>
        <v>197.67441860465118</v>
      </c>
      <c r="AO23" s="343">
        <f t="shared" si="18"/>
        <v>209.30232558139537</v>
      </c>
      <c r="AP23" s="343">
        <f t="shared" si="18"/>
        <v>220.93023255813955</v>
      </c>
      <c r="AQ23" s="343">
        <f t="shared" si="18"/>
        <v>232.55813953488374</v>
      </c>
      <c r="AR23" s="343">
        <f t="shared" si="18"/>
        <v>244.18604651162792</v>
      </c>
      <c r="AS23" s="343">
        <f t="shared" si="18"/>
        <v>255.81395348837211</v>
      </c>
      <c r="AT23" s="343">
        <f t="shared" si="18"/>
        <v>267.44186046511629</v>
      </c>
      <c r="AU23" s="284" t="str">
        <f t="shared" si="6"/>
        <v>151310-E-003</v>
      </c>
      <c r="AV23" s="309" t="str">
        <f t="shared" si="7"/>
        <v>VIP01</v>
      </c>
      <c r="AW23" s="284" t="str">
        <f t="shared" si="8"/>
        <v>151512-E-003</v>
      </c>
      <c r="AX23" s="284" t="str">
        <f t="shared" si="9"/>
        <v>KI03</v>
      </c>
      <c r="AY23" s="285" t="s">
        <v>347</v>
      </c>
      <c r="AZ23" s="327"/>
    </row>
    <row r="24" spans="1:52" s="271" customFormat="1" ht="13.5" customHeight="1" x14ac:dyDescent="0.2">
      <c r="A24" s="512" t="s">
        <v>346</v>
      </c>
      <c r="B24" s="313" t="s">
        <v>349</v>
      </c>
      <c r="C24" s="551">
        <v>4</v>
      </c>
      <c r="D24" s="336">
        <v>150</v>
      </c>
      <c r="E24" s="272">
        <v>200</v>
      </c>
      <c r="F24" s="337">
        <v>57</v>
      </c>
      <c r="G24" s="301">
        <v>2.75</v>
      </c>
      <c r="H24" s="299">
        <f t="shared" si="0"/>
        <v>56.198347107438018</v>
      </c>
      <c r="I24" s="300">
        <f t="shared" si="10"/>
        <v>1.0035419126328218</v>
      </c>
      <c r="J24" s="404">
        <f t="shared" si="11"/>
        <v>2.6315789473684212</v>
      </c>
      <c r="K24" s="299">
        <f t="shared" si="1"/>
        <v>164.38392857142856</v>
      </c>
      <c r="L24" s="405">
        <f t="shared" si="2"/>
        <v>47.4</v>
      </c>
      <c r="M24" s="362">
        <f t="shared" si="3"/>
        <v>4.3062200956937732E-2</v>
      </c>
      <c r="N24" s="406">
        <f t="shared" si="4"/>
        <v>0.3013250773993808</v>
      </c>
      <c r="O24" s="331" t="s">
        <v>43</v>
      </c>
      <c r="P24" s="287" t="s">
        <v>43</v>
      </c>
      <c r="Q24" s="427"/>
      <c r="R24" s="422">
        <v>425</v>
      </c>
      <c r="S24" s="422">
        <f t="shared" si="12"/>
        <v>450</v>
      </c>
      <c r="T24" s="422">
        <f t="shared" si="13"/>
        <v>475</v>
      </c>
      <c r="U24" s="422">
        <f t="shared" si="14"/>
        <v>500</v>
      </c>
      <c r="V24" s="422">
        <f t="shared" si="15"/>
        <v>525</v>
      </c>
      <c r="W24" s="422">
        <f t="shared" si="16"/>
        <v>550</v>
      </c>
      <c r="X24" s="422">
        <f t="shared" si="17"/>
        <v>575</v>
      </c>
      <c r="Y24" s="298"/>
      <c r="Z24" s="356"/>
      <c r="AA24" s="428"/>
      <c r="AB24" s="429"/>
      <c r="AC24" s="429"/>
      <c r="AD24" s="429"/>
      <c r="AE24" s="429"/>
      <c r="AF24" s="429"/>
      <c r="AG24" s="429"/>
      <c r="AH24" s="429"/>
      <c r="AI24" s="298"/>
      <c r="AJ24" s="374"/>
      <c r="AK24" s="367"/>
      <c r="AL24" s="322"/>
      <c r="AM24" s="368"/>
      <c r="AN24" s="360">
        <f t="shared" si="18"/>
        <v>197.67441860465118</v>
      </c>
      <c r="AO24" s="343">
        <f t="shared" si="18"/>
        <v>209.30232558139537</v>
      </c>
      <c r="AP24" s="343">
        <f t="shared" si="18"/>
        <v>220.93023255813955</v>
      </c>
      <c r="AQ24" s="343">
        <f t="shared" si="18"/>
        <v>232.55813953488374</v>
      </c>
      <c r="AR24" s="343">
        <f t="shared" si="18"/>
        <v>244.18604651162792</v>
      </c>
      <c r="AS24" s="343">
        <f t="shared" si="18"/>
        <v>255.81395348837211</v>
      </c>
      <c r="AT24" s="343">
        <f t="shared" si="18"/>
        <v>267.44186046511629</v>
      </c>
      <c r="AU24" s="284" t="str">
        <f t="shared" si="6"/>
        <v>151310-E-003</v>
      </c>
      <c r="AV24" s="309" t="str">
        <f t="shared" si="7"/>
        <v>VIP01</v>
      </c>
      <c r="AW24" s="284" t="str">
        <f t="shared" si="8"/>
        <v>151512-E-003</v>
      </c>
      <c r="AX24" s="284" t="str">
        <f t="shared" si="9"/>
        <v>KI03</v>
      </c>
      <c r="AY24" s="285" t="s">
        <v>344</v>
      </c>
      <c r="AZ24" s="327"/>
    </row>
    <row r="25" spans="1:52" s="271" customFormat="1" ht="13.5" customHeight="1" x14ac:dyDescent="0.2">
      <c r="A25" s="513" t="s">
        <v>289</v>
      </c>
      <c r="B25" s="313" t="s">
        <v>335</v>
      </c>
      <c r="C25" s="551">
        <v>2</v>
      </c>
      <c r="D25" s="336">
        <v>215</v>
      </c>
      <c r="E25" s="272">
        <v>240</v>
      </c>
      <c r="F25" s="337">
        <v>76</v>
      </c>
      <c r="G25" s="301">
        <v>3.12</v>
      </c>
      <c r="H25" s="299">
        <f t="shared" si="0"/>
        <v>35.954963839579221</v>
      </c>
      <c r="I25" s="300">
        <f t="shared" si="10"/>
        <v>0.64205292570677186</v>
      </c>
      <c r="J25" s="404">
        <f t="shared" si="11"/>
        <v>2.8289473684210527</v>
      </c>
      <c r="K25" s="299">
        <f t="shared" si="1"/>
        <v>167.90697674418604</v>
      </c>
      <c r="L25" s="405">
        <f t="shared" si="2"/>
        <v>56.748180587574794</v>
      </c>
      <c r="M25" s="362">
        <f t="shared" si="3"/>
        <v>9.3286099865047253E-2</v>
      </c>
      <c r="N25" s="406">
        <f t="shared" si="4"/>
        <v>0.37274594406996497</v>
      </c>
      <c r="O25" s="330" t="s">
        <v>4</v>
      </c>
      <c r="P25" s="286" t="s">
        <v>61</v>
      </c>
      <c r="Q25" s="330" t="s">
        <v>27</v>
      </c>
      <c r="R25" s="272">
        <v>350</v>
      </c>
      <c r="S25" s="272">
        <f t="shared" si="12"/>
        <v>375</v>
      </c>
      <c r="T25" s="272">
        <f t="shared" si="13"/>
        <v>400</v>
      </c>
      <c r="U25" s="272">
        <f t="shared" si="14"/>
        <v>425</v>
      </c>
      <c r="V25" s="272">
        <f t="shared" si="15"/>
        <v>450</v>
      </c>
      <c r="W25" s="272">
        <f t="shared" si="16"/>
        <v>475</v>
      </c>
      <c r="X25" s="272">
        <f t="shared" si="17"/>
        <v>500</v>
      </c>
      <c r="Y25" s="274" t="s">
        <v>319</v>
      </c>
      <c r="Z25" s="355" t="s">
        <v>320</v>
      </c>
      <c r="AA25" s="360">
        <f>(R25-25)/2.37</f>
        <v>137.13080168776369</v>
      </c>
      <c r="AB25" s="343">
        <f>(R25)/2.37</f>
        <v>147.67932489451476</v>
      </c>
      <c r="AC25" s="343">
        <f>(R25+25)/2.37</f>
        <v>158.22784810126581</v>
      </c>
      <c r="AD25" s="343">
        <f>(R25+50)/2.37</f>
        <v>168.77637130801688</v>
      </c>
      <c r="AE25" s="343">
        <f>(R25+75)/2.37</f>
        <v>179.32489451476792</v>
      </c>
      <c r="AF25" s="343">
        <f>(R25+100)/2.37</f>
        <v>189.87341772151899</v>
      </c>
      <c r="AG25" s="343">
        <f>(R25+125)/2.37</f>
        <v>200.42194092827003</v>
      </c>
      <c r="AH25" s="343">
        <f>(R25+150)/2.37</f>
        <v>210.97046413502107</v>
      </c>
      <c r="AI25" s="274" t="s">
        <v>285</v>
      </c>
      <c r="AJ25" s="374"/>
      <c r="AK25" s="369">
        <v>12</v>
      </c>
      <c r="AL25" s="321">
        <v>15</v>
      </c>
      <c r="AM25" s="323">
        <v>15</v>
      </c>
      <c r="AN25" s="419">
        <f t="shared" si="18"/>
        <v>162.79069767441862</v>
      </c>
      <c r="AO25" s="420">
        <f t="shared" si="18"/>
        <v>174.41860465116281</v>
      </c>
      <c r="AP25" s="420">
        <f t="shared" si="18"/>
        <v>186.04651162790699</v>
      </c>
      <c r="AQ25" s="420">
        <f t="shared" si="18"/>
        <v>197.67441860465118</v>
      </c>
      <c r="AR25" s="420">
        <f t="shared" si="18"/>
        <v>209.30232558139537</v>
      </c>
      <c r="AS25" s="420">
        <f t="shared" si="18"/>
        <v>220.93023255813955</v>
      </c>
      <c r="AT25" s="420">
        <f t="shared" si="18"/>
        <v>232.55813953488374</v>
      </c>
      <c r="AU25" s="324" t="str">
        <f t="shared" si="6"/>
        <v/>
      </c>
      <c r="AV25" s="421" t="str">
        <f t="shared" si="7"/>
        <v>VIP01</v>
      </c>
      <c r="AW25" s="324" t="str">
        <f t="shared" si="8"/>
        <v/>
      </c>
      <c r="AX25" s="422" t="str">
        <f t="shared" si="9"/>
        <v>KI03</v>
      </c>
      <c r="AY25" s="284"/>
      <c r="AZ25" s="286"/>
    </row>
    <row r="26" spans="1:52" s="271" customFormat="1" ht="13.5" customHeight="1" x14ac:dyDescent="0.2">
      <c r="A26" s="512" t="s">
        <v>699</v>
      </c>
      <c r="B26" s="313" t="s">
        <v>280</v>
      </c>
      <c r="C26" s="551">
        <v>2</v>
      </c>
      <c r="D26" s="336">
        <v>200</v>
      </c>
      <c r="E26" s="272">
        <v>222</v>
      </c>
      <c r="F26" s="337">
        <v>70</v>
      </c>
      <c r="G26" s="301">
        <v>2.96</v>
      </c>
      <c r="H26" s="299">
        <f t="shared" si="0"/>
        <v>39.947041636230828</v>
      </c>
      <c r="I26" s="300">
        <f t="shared" si="10"/>
        <v>0.71334002921840767</v>
      </c>
      <c r="J26" s="404">
        <f t="shared" si="11"/>
        <v>2.8571428571428572</v>
      </c>
      <c r="K26" s="299">
        <f t="shared" si="1"/>
        <v>153.125</v>
      </c>
      <c r="L26" s="405">
        <f t="shared" si="2"/>
        <v>54.732805519176516</v>
      </c>
      <c r="M26" s="362">
        <f t="shared" si="3"/>
        <v>3.4749034749034714E-2</v>
      </c>
      <c r="N26" s="406">
        <f t="shared" si="4"/>
        <v>0.37030652419831428</v>
      </c>
      <c r="O26" s="330" t="s">
        <v>23</v>
      </c>
      <c r="P26" s="286" t="s">
        <v>4</v>
      </c>
      <c r="Q26" s="330" t="s">
        <v>19</v>
      </c>
      <c r="R26" s="272">
        <v>350</v>
      </c>
      <c r="S26" s="272">
        <f t="shared" si="12"/>
        <v>375</v>
      </c>
      <c r="T26" s="272">
        <f t="shared" si="13"/>
        <v>400</v>
      </c>
      <c r="U26" s="272">
        <f t="shared" si="14"/>
        <v>425</v>
      </c>
      <c r="V26" s="272">
        <f t="shared" si="15"/>
        <v>450</v>
      </c>
      <c r="W26" s="272">
        <f t="shared" si="16"/>
        <v>475</v>
      </c>
      <c r="X26" s="272">
        <f t="shared" si="17"/>
        <v>500</v>
      </c>
      <c r="Y26" s="274" t="s">
        <v>322</v>
      </c>
      <c r="Z26" s="355" t="s">
        <v>323</v>
      </c>
      <c r="AA26" s="360">
        <f t="shared" ref="AA26:AA32" si="19">(R26-25)/2.52</f>
        <v>128.96825396825398</v>
      </c>
      <c r="AB26" s="343">
        <f>(R26)/2.52</f>
        <v>138.88888888888889</v>
      </c>
      <c r="AC26" s="343">
        <f t="shared" ref="AC26:AC32" si="20">(R26+25)/2.52</f>
        <v>148.8095238095238</v>
      </c>
      <c r="AD26" s="343">
        <f t="shared" ref="AD26:AD32" si="21">(R26+50)/2.52</f>
        <v>158.73015873015873</v>
      </c>
      <c r="AE26" s="343">
        <f t="shared" ref="AE26:AE32" si="22">(R26+75)/2.52</f>
        <v>168.65079365079364</v>
      </c>
      <c r="AF26" s="343">
        <f t="shared" ref="AF26:AF32" si="23">(R26+100)/2.52</f>
        <v>178.57142857142858</v>
      </c>
      <c r="AG26" s="343">
        <f t="shared" ref="AG26:AG32" si="24">(R26+125)/2.52</f>
        <v>188.49206349206349</v>
      </c>
      <c r="AH26" s="343">
        <f t="shared" ref="AH26:AH32" si="25">(R26+150)/2.52</f>
        <v>198.4126984126984</v>
      </c>
      <c r="AI26" s="274" t="s">
        <v>330</v>
      </c>
      <c r="AJ26" s="374" t="s">
        <v>291</v>
      </c>
      <c r="AK26" s="367" t="s">
        <v>250</v>
      </c>
      <c r="AL26" s="322" t="s">
        <v>250</v>
      </c>
      <c r="AM26" s="368" t="s">
        <v>247</v>
      </c>
      <c r="AN26" s="360">
        <f t="shared" si="18"/>
        <v>162.79069767441862</v>
      </c>
      <c r="AO26" s="343">
        <f t="shared" si="18"/>
        <v>174.41860465116281</v>
      </c>
      <c r="AP26" s="343">
        <f t="shared" si="18"/>
        <v>186.04651162790699</v>
      </c>
      <c r="AQ26" s="343">
        <f t="shared" si="18"/>
        <v>197.67441860465118</v>
      </c>
      <c r="AR26" s="343">
        <f t="shared" si="18"/>
        <v>209.30232558139537</v>
      </c>
      <c r="AS26" s="343">
        <f t="shared" si="18"/>
        <v>220.93023255813955</v>
      </c>
      <c r="AT26" s="343">
        <f t="shared" si="18"/>
        <v>232.55813953488374</v>
      </c>
      <c r="AU26" s="422" t="str">
        <f t="shared" si="6"/>
        <v/>
      </c>
      <c r="AV26" s="421" t="str">
        <f t="shared" si="7"/>
        <v>VIP01</v>
      </c>
      <c r="AW26" s="422" t="str">
        <f t="shared" si="8"/>
        <v/>
      </c>
      <c r="AX26" s="422" t="str">
        <f t="shared" si="9"/>
        <v>KI03</v>
      </c>
      <c r="AY26" s="285"/>
      <c r="AZ26" s="327"/>
    </row>
    <row r="27" spans="1:52" s="271" customFormat="1" ht="13.5" customHeight="1" x14ac:dyDescent="0.2">
      <c r="A27" s="512" t="s">
        <v>699</v>
      </c>
      <c r="B27" s="313" t="s">
        <v>603</v>
      </c>
      <c r="C27" s="551">
        <v>3</v>
      </c>
      <c r="D27" s="336">
        <v>203</v>
      </c>
      <c r="E27" s="272">
        <v>222</v>
      </c>
      <c r="F27" s="337">
        <v>70</v>
      </c>
      <c r="G27" s="301">
        <v>3.25</v>
      </c>
      <c r="H27" s="299">
        <f t="shared" si="0"/>
        <v>35.502958579881657</v>
      </c>
      <c r="I27" s="300">
        <f t="shared" si="10"/>
        <v>0.63398140321217245</v>
      </c>
      <c r="J27" s="404">
        <f t="shared" si="11"/>
        <v>2.9</v>
      </c>
      <c r="K27" s="299">
        <f t="shared" si="1"/>
        <v>161.63793103448276</v>
      </c>
      <c r="L27" s="405">
        <f t="shared" si="2"/>
        <v>55.141773638503857</v>
      </c>
      <c r="M27" s="362">
        <f t="shared" si="3"/>
        <v>0.10769230769230773</v>
      </c>
      <c r="N27" s="406">
        <f t="shared" si="4"/>
        <v>0.38231629722696009</v>
      </c>
      <c r="O27" s="330" t="s">
        <v>4</v>
      </c>
      <c r="P27" s="286" t="s">
        <v>4</v>
      </c>
      <c r="Q27" s="330" t="s">
        <v>19</v>
      </c>
      <c r="R27" s="272">
        <v>375</v>
      </c>
      <c r="S27" s="272">
        <f t="shared" si="12"/>
        <v>400</v>
      </c>
      <c r="T27" s="272">
        <f t="shared" si="13"/>
        <v>425</v>
      </c>
      <c r="U27" s="272">
        <f t="shared" si="14"/>
        <v>450</v>
      </c>
      <c r="V27" s="272">
        <f t="shared" si="15"/>
        <v>475</v>
      </c>
      <c r="W27" s="272">
        <f t="shared" si="16"/>
        <v>500</v>
      </c>
      <c r="X27" s="272">
        <f t="shared" si="17"/>
        <v>525</v>
      </c>
      <c r="Y27" s="274" t="s">
        <v>322</v>
      </c>
      <c r="Z27" s="355" t="s">
        <v>323</v>
      </c>
      <c r="AA27" s="360">
        <f t="shared" si="19"/>
        <v>138.88888888888889</v>
      </c>
      <c r="AB27" s="343">
        <f>(R27)/2.52</f>
        <v>148.8095238095238</v>
      </c>
      <c r="AC27" s="343">
        <f t="shared" si="20"/>
        <v>158.73015873015873</v>
      </c>
      <c r="AD27" s="343">
        <f t="shared" si="21"/>
        <v>168.65079365079364</v>
      </c>
      <c r="AE27" s="343">
        <f t="shared" si="22"/>
        <v>178.57142857142858</v>
      </c>
      <c r="AF27" s="343">
        <f t="shared" si="23"/>
        <v>188.49206349206349</v>
      </c>
      <c r="AG27" s="343">
        <f t="shared" si="24"/>
        <v>198.4126984126984</v>
      </c>
      <c r="AH27" s="343">
        <f t="shared" si="25"/>
        <v>208.33333333333334</v>
      </c>
      <c r="AI27" s="274" t="s">
        <v>330</v>
      </c>
      <c r="AJ27" s="374"/>
      <c r="AK27" s="367"/>
      <c r="AL27" s="322"/>
      <c r="AM27" s="368"/>
      <c r="AN27" s="360">
        <f t="shared" si="18"/>
        <v>174.41860465116281</v>
      </c>
      <c r="AO27" s="343">
        <f t="shared" si="18"/>
        <v>186.04651162790699</v>
      </c>
      <c r="AP27" s="343">
        <f t="shared" si="18"/>
        <v>197.67441860465118</v>
      </c>
      <c r="AQ27" s="343">
        <f t="shared" si="18"/>
        <v>209.30232558139537</v>
      </c>
      <c r="AR27" s="343">
        <f t="shared" si="18"/>
        <v>220.93023255813955</v>
      </c>
      <c r="AS27" s="343">
        <f t="shared" si="18"/>
        <v>232.55813953488374</v>
      </c>
      <c r="AT27" s="343">
        <f t="shared" si="18"/>
        <v>244.18604651162792</v>
      </c>
      <c r="AU27" s="422" t="str">
        <f t="shared" si="6"/>
        <v/>
      </c>
      <c r="AV27" s="421" t="str">
        <f t="shared" si="7"/>
        <v>VIP01</v>
      </c>
      <c r="AW27" s="422" t="str">
        <f t="shared" si="8"/>
        <v/>
      </c>
      <c r="AX27" s="422" t="str">
        <f t="shared" si="9"/>
        <v>KI04</v>
      </c>
      <c r="AY27" s="285"/>
      <c r="AZ27" s="327"/>
    </row>
    <row r="28" spans="1:52" s="271" customFormat="1" ht="13.5" customHeight="1" x14ac:dyDescent="0.2">
      <c r="A28" s="512" t="s">
        <v>699</v>
      </c>
      <c r="B28" s="313" t="s">
        <v>84</v>
      </c>
      <c r="C28" s="551">
        <v>4</v>
      </c>
      <c r="D28" s="336">
        <v>190</v>
      </c>
      <c r="E28" s="272">
        <v>222</v>
      </c>
      <c r="F28" s="337">
        <v>70</v>
      </c>
      <c r="G28" s="301">
        <v>2.73</v>
      </c>
      <c r="H28" s="299">
        <f t="shared" si="0"/>
        <v>40.252787505534762</v>
      </c>
      <c r="I28" s="300">
        <f t="shared" si="10"/>
        <v>0.71879977688454932</v>
      </c>
      <c r="J28" s="404">
        <f t="shared" si="11"/>
        <v>2.7142857142857144</v>
      </c>
      <c r="K28" s="299">
        <f t="shared" si="1"/>
        <v>138.15789473684211</v>
      </c>
      <c r="L28" s="405">
        <f t="shared" si="2"/>
        <v>53.346939930983858</v>
      </c>
      <c r="M28" s="362">
        <f t="shared" si="3"/>
        <v>5.7561486132914176E-3</v>
      </c>
      <c r="N28" s="406">
        <f t="shared" si="4"/>
        <v>0.38836572269756253</v>
      </c>
      <c r="O28" s="330" t="s">
        <v>4</v>
      </c>
      <c r="P28" s="286" t="s">
        <v>4</v>
      </c>
      <c r="Q28" s="330" t="s">
        <v>19</v>
      </c>
      <c r="R28" s="272">
        <v>300</v>
      </c>
      <c r="S28" s="272">
        <f t="shared" si="12"/>
        <v>325</v>
      </c>
      <c r="T28" s="272">
        <f t="shared" si="13"/>
        <v>350</v>
      </c>
      <c r="U28" s="272">
        <f t="shared" si="14"/>
        <v>375</v>
      </c>
      <c r="V28" s="272">
        <f t="shared" si="15"/>
        <v>400</v>
      </c>
      <c r="W28" s="272">
        <f t="shared" si="16"/>
        <v>425</v>
      </c>
      <c r="X28" s="272">
        <f t="shared" si="17"/>
        <v>450</v>
      </c>
      <c r="Y28" s="274" t="s">
        <v>322</v>
      </c>
      <c r="Z28" s="355" t="s">
        <v>323</v>
      </c>
      <c r="AA28" s="360">
        <f t="shared" si="19"/>
        <v>109.12698412698413</v>
      </c>
      <c r="AB28" s="343">
        <f>(R28)/2.52</f>
        <v>119.04761904761905</v>
      </c>
      <c r="AC28" s="343">
        <f t="shared" si="20"/>
        <v>128.96825396825398</v>
      </c>
      <c r="AD28" s="343">
        <f t="shared" si="21"/>
        <v>138.88888888888889</v>
      </c>
      <c r="AE28" s="343">
        <f t="shared" si="22"/>
        <v>148.8095238095238</v>
      </c>
      <c r="AF28" s="343">
        <f t="shared" si="23"/>
        <v>158.73015873015873</v>
      </c>
      <c r="AG28" s="343">
        <f t="shared" si="24"/>
        <v>168.65079365079364</v>
      </c>
      <c r="AH28" s="343">
        <f t="shared" si="25"/>
        <v>178.57142857142858</v>
      </c>
      <c r="AI28" s="274" t="s">
        <v>330</v>
      </c>
      <c r="AJ28" s="374" t="s">
        <v>291</v>
      </c>
      <c r="AK28" s="367" t="s">
        <v>250</v>
      </c>
      <c r="AL28" s="322" t="s">
        <v>250</v>
      </c>
      <c r="AM28" s="368" t="s">
        <v>247</v>
      </c>
      <c r="AN28" s="360">
        <f t="shared" si="18"/>
        <v>139.53488372093022</v>
      </c>
      <c r="AO28" s="343">
        <f t="shared" si="18"/>
        <v>151.16279069767444</v>
      </c>
      <c r="AP28" s="343">
        <f t="shared" si="18"/>
        <v>162.79069767441862</v>
      </c>
      <c r="AQ28" s="343">
        <f t="shared" si="18"/>
        <v>174.41860465116281</v>
      </c>
      <c r="AR28" s="343">
        <f t="shared" si="18"/>
        <v>186.04651162790699</v>
      </c>
      <c r="AS28" s="343">
        <f t="shared" si="18"/>
        <v>197.67441860465118</v>
      </c>
      <c r="AT28" s="343">
        <f t="shared" si="18"/>
        <v>209.30232558139537</v>
      </c>
      <c r="AU28" s="422" t="str">
        <f t="shared" si="6"/>
        <v/>
      </c>
      <c r="AV28" s="421" t="str">
        <f t="shared" si="7"/>
        <v>VIP01</v>
      </c>
      <c r="AW28" s="422" t="str">
        <f t="shared" si="8"/>
        <v/>
      </c>
      <c r="AX28" s="422" t="str">
        <f t="shared" si="9"/>
        <v>KI03</v>
      </c>
      <c r="AY28" s="285"/>
      <c r="AZ28" s="327"/>
    </row>
    <row r="29" spans="1:52" s="271" customFormat="1" ht="13.5" customHeight="1" x14ac:dyDescent="0.2">
      <c r="A29" s="512" t="s">
        <v>699</v>
      </c>
      <c r="B29" s="313" t="s">
        <v>726</v>
      </c>
      <c r="C29" s="551">
        <v>5</v>
      </c>
      <c r="D29" s="336">
        <v>160</v>
      </c>
      <c r="E29" s="272">
        <v>200</v>
      </c>
      <c r="F29" s="337">
        <v>57</v>
      </c>
      <c r="G29" s="301">
        <v>2.875</v>
      </c>
      <c r="H29" s="299">
        <f t="shared" ref="H29" si="26">R29/(G29*G29)</f>
        <v>54.442344045368621</v>
      </c>
      <c r="I29" s="300">
        <f t="shared" ref="I29" si="27">H29/56</f>
        <v>0.97218471509586823</v>
      </c>
      <c r="J29" s="404">
        <f t="shared" ref="J29" si="28">D29/F29</f>
        <v>2.807017543859649</v>
      </c>
      <c r="K29" s="299">
        <f t="shared" ref="K29" si="29">F29*(R29/56)/J29</f>
        <v>163.17522321428575</v>
      </c>
      <c r="L29" s="405">
        <f t="shared" ref="L29" si="30">0.6*SQRT(D29/150)*(72+7)</f>
        <v>48.954509496061739</v>
      </c>
      <c r="M29" s="362">
        <f t="shared" ref="M29" si="31">-(J29-G29)/G29</f>
        <v>2.3646071700991665E-2</v>
      </c>
      <c r="N29" s="406">
        <f t="shared" ref="N29" si="32">+(L29/(R29/56))*G29/F29</f>
        <v>0.30727781788951031</v>
      </c>
      <c r="O29" s="330" t="s">
        <v>4</v>
      </c>
      <c r="P29" s="286" t="s">
        <v>4</v>
      </c>
      <c r="Q29" s="330" t="s">
        <v>19</v>
      </c>
      <c r="R29" s="272">
        <v>450</v>
      </c>
      <c r="S29" s="272">
        <f t="shared" ref="S29" si="33">R29+25</f>
        <v>475</v>
      </c>
      <c r="T29" s="272">
        <f t="shared" ref="T29" si="34">R29+50</f>
        <v>500</v>
      </c>
      <c r="U29" s="272">
        <f t="shared" ref="U29" si="35">R29+75</f>
        <v>525</v>
      </c>
      <c r="V29" s="272">
        <f t="shared" ref="V29" si="36">R29+100</f>
        <v>550</v>
      </c>
      <c r="W29" s="272">
        <f t="shared" ref="W29" si="37">R29+125</f>
        <v>575</v>
      </c>
      <c r="X29" s="272">
        <f t="shared" ref="X29" si="38">R29+150</f>
        <v>600</v>
      </c>
      <c r="Y29" s="274" t="s">
        <v>322</v>
      </c>
      <c r="Z29" s="355" t="s">
        <v>323</v>
      </c>
      <c r="AA29" s="360">
        <f t="shared" ref="AA29" si="39">(R29-25)/2.52</f>
        <v>168.65079365079364</v>
      </c>
      <c r="AB29" s="343">
        <f>(R29)/2.52</f>
        <v>178.57142857142858</v>
      </c>
      <c r="AC29" s="343">
        <f t="shared" ref="AC29" si="40">(R29+25)/2.52</f>
        <v>188.49206349206349</v>
      </c>
      <c r="AD29" s="343">
        <f t="shared" ref="AD29" si="41">(R29+50)/2.52</f>
        <v>198.4126984126984</v>
      </c>
      <c r="AE29" s="343">
        <f t="shared" ref="AE29" si="42">(R29+75)/2.52</f>
        <v>208.33333333333334</v>
      </c>
      <c r="AF29" s="343">
        <f t="shared" ref="AF29" si="43">(R29+100)/2.52</f>
        <v>218.25396825396825</v>
      </c>
      <c r="AG29" s="343">
        <f t="shared" ref="AG29" si="44">(R29+125)/2.52</f>
        <v>228.17460317460316</v>
      </c>
      <c r="AH29" s="343">
        <f t="shared" ref="AH29" si="45">(R29+150)/2.52</f>
        <v>238.0952380952381</v>
      </c>
      <c r="AI29" s="274" t="s">
        <v>330</v>
      </c>
      <c r="AJ29" s="374" t="s">
        <v>291</v>
      </c>
      <c r="AK29" s="367" t="s">
        <v>250</v>
      </c>
      <c r="AL29" s="322" t="s">
        <v>250</v>
      </c>
      <c r="AM29" s="368" t="s">
        <v>247</v>
      </c>
      <c r="AN29" s="360">
        <f t="shared" ref="AN29:AT29" si="46">R29/2.15</f>
        <v>209.30232558139537</v>
      </c>
      <c r="AO29" s="343">
        <f t="shared" si="46"/>
        <v>220.93023255813955</v>
      </c>
      <c r="AP29" s="343">
        <f t="shared" si="46"/>
        <v>232.55813953488374</v>
      </c>
      <c r="AQ29" s="343">
        <f t="shared" si="46"/>
        <v>244.18604651162792</v>
      </c>
      <c r="AR29" s="343">
        <f t="shared" si="46"/>
        <v>255.81395348837211</v>
      </c>
      <c r="AS29" s="343">
        <f t="shared" si="46"/>
        <v>267.44186046511629</v>
      </c>
      <c r="AT29" s="343">
        <f t="shared" si="46"/>
        <v>279.06976744186045</v>
      </c>
      <c r="AU29" s="272" t="str">
        <f t="shared" ref="AU29" si="47">IF(E29&gt;222,"",IF(E29=222,IF(D29&gt;179,"","151310-E-001"),IF(E29=216,"151310-E-002",IF(E29=190,"151310-E-004",IF(E29=200,IF(F29=57,"151310-E-003","151310-E-003 + 3x151310-D-024"),)))))</f>
        <v>151310-E-003</v>
      </c>
      <c r="AV29" s="394" t="str">
        <f t="shared" ref="AV29" si="48">IF(G29&gt;2.55,"VIP01",IF(AND(G29&gt;2.15,G29&lt;=2.55),"VIP02","VIP03"))</f>
        <v>VIP01</v>
      </c>
      <c r="AW29" s="272" t="str">
        <f t="shared" ref="AW29" si="49">IF(E29&gt;222,"",IF(E29=222,IF(D29&gt;181,"","151512-E-001"),IF(E29=216,"151512-E-002",IF(E29=200,IF(F29=57,"151512-E-003","151512-E-003 + 3x151310-D-024"),""))))</f>
        <v>151512-E-003</v>
      </c>
      <c r="AX29" s="272" t="str">
        <f t="shared" ref="AX29" si="50">IF(G29&lt;2.55,"KI02",IF(AND(G29&gt;=2.55,G29&lt;3.3),IF(G29-J29&lt;=0.3,"KI03","KI04"),IF(G29&gt;=3.3,"KI05","")))</f>
        <v>KI03</v>
      </c>
      <c r="AY29" s="285"/>
      <c r="AZ29" s="327"/>
    </row>
    <row r="30" spans="1:52" s="271" customFormat="1" ht="13.5" customHeight="1" x14ac:dyDescent="0.2">
      <c r="A30" s="513" t="s">
        <v>425</v>
      </c>
      <c r="B30" s="313" t="s">
        <v>509</v>
      </c>
      <c r="C30" s="551">
        <v>2</v>
      </c>
      <c r="D30" s="336">
        <v>156</v>
      </c>
      <c r="E30" s="272">
        <v>200</v>
      </c>
      <c r="F30" s="337">
        <v>57</v>
      </c>
      <c r="G30" s="301">
        <v>2.5</v>
      </c>
      <c r="H30" s="299">
        <f t="shared" si="0"/>
        <v>64</v>
      </c>
      <c r="I30" s="300">
        <f t="shared" si="10"/>
        <v>1.1428571428571428</v>
      </c>
      <c r="J30" s="404">
        <f t="shared" si="11"/>
        <v>2.736842105263158</v>
      </c>
      <c r="K30" s="299">
        <f t="shared" si="1"/>
        <v>148.76373626373626</v>
      </c>
      <c r="L30" s="405">
        <f t="shared" si="2"/>
        <v>48.338704988859604</v>
      </c>
      <c r="M30" s="362">
        <f t="shared" si="3"/>
        <v>-9.4736842105263189E-2</v>
      </c>
      <c r="N30" s="406">
        <f t="shared" si="4"/>
        <v>0.29681660958071682</v>
      </c>
      <c r="O30" s="330" t="s">
        <v>482</v>
      </c>
      <c r="P30" s="286" t="s">
        <v>510</v>
      </c>
      <c r="Q30" s="427"/>
      <c r="R30" s="422">
        <v>400</v>
      </c>
      <c r="S30" s="422">
        <f t="shared" si="12"/>
        <v>425</v>
      </c>
      <c r="T30" s="422">
        <f t="shared" si="13"/>
        <v>450</v>
      </c>
      <c r="U30" s="422">
        <f t="shared" si="14"/>
        <v>475</v>
      </c>
      <c r="V30" s="422">
        <f t="shared" si="15"/>
        <v>500</v>
      </c>
      <c r="W30" s="422">
        <f t="shared" si="16"/>
        <v>525</v>
      </c>
      <c r="X30" s="422">
        <f t="shared" si="17"/>
        <v>550</v>
      </c>
      <c r="Y30" s="298"/>
      <c r="Z30" s="356"/>
      <c r="AA30" s="419">
        <f t="shared" si="19"/>
        <v>148.8095238095238</v>
      </c>
      <c r="AB30" s="420">
        <f>(R30)/2.25</f>
        <v>177.77777777777777</v>
      </c>
      <c r="AC30" s="420">
        <f t="shared" si="20"/>
        <v>168.65079365079364</v>
      </c>
      <c r="AD30" s="420">
        <f t="shared" si="21"/>
        <v>178.57142857142858</v>
      </c>
      <c r="AE30" s="420">
        <f t="shared" si="22"/>
        <v>188.49206349206349</v>
      </c>
      <c r="AF30" s="420">
        <f t="shared" si="23"/>
        <v>198.4126984126984</v>
      </c>
      <c r="AG30" s="420">
        <f t="shared" si="24"/>
        <v>208.33333333333334</v>
      </c>
      <c r="AH30" s="420">
        <f t="shared" si="25"/>
        <v>218.25396825396825</v>
      </c>
      <c r="AI30" s="298"/>
      <c r="AJ30" s="374"/>
      <c r="AK30" s="367"/>
      <c r="AL30" s="322"/>
      <c r="AM30" s="368"/>
      <c r="AN30" s="360">
        <f t="shared" si="18"/>
        <v>186.04651162790699</v>
      </c>
      <c r="AO30" s="343">
        <f t="shared" si="18"/>
        <v>197.67441860465118</v>
      </c>
      <c r="AP30" s="343">
        <f t="shared" si="18"/>
        <v>209.30232558139537</v>
      </c>
      <c r="AQ30" s="343">
        <f t="shared" si="18"/>
        <v>220.93023255813955</v>
      </c>
      <c r="AR30" s="343">
        <f t="shared" si="18"/>
        <v>232.55813953488374</v>
      </c>
      <c r="AS30" s="343">
        <f t="shared" si="18"/>
        <v>244.18604651162792</v>
      </c>
      <c r="AT30" s="343">
        <f t="shared" si="18"/>
        <v>255.81395348837211</v>
      </c>
      <c r="AU30" s="284" t="str">
        <f t="shared" si="6"/>
        <v>151310-E-003</v>
      </c>
      <c r="AV30" s="309" t="str">
        <f t="shared" si="7"/>
        <v>VIP02</v>
      </c>
      <c r="AW30" s="284" t="str">
        <f t="shared" si="8"/>
        <v>151512-E-003</v>
      </c>
      <c r="AX30" s="284" t="str">
        <f t="shared" si="9"/>
        <v>KI02</v>
      </c>
      <c r="AY30" s="285"/>
      <c r="AZ30" s="327"/>
    </row>
    <row r="31" spans="1:52" s="271" customFormat="1" ht="13.5" customHeight="1" x14ac:dyDescent="0.2">
      <c r="A31" s="512" t="s">
        <v>261</v>
      </c>
      <c r="B31" s="313" t="s">
        <v>350</v>
      </c>
      <c r="C31" s="551">
        <v>2</v>
      </c>
      <c r="D31" s="336">
        <v>180</v>
      </c>
      <c r="E31" s="272">
        <v>222</v>
      </c>
      <c r="F31" s="337">
        <v>70</v>
      </c>
      <c r="G31" s="301">
        <v>2.65</v>
      </c>
      <c r="H31" s="299">
        <f t="shared" si="0"/>
        <v>42.719829120683521</v>
      </c>
      <c r="I31" s="300">
        <f t="shared" si="10"/>
        <v>0.7628540914407772</v>
      </c>
      <c r="J31" s="404">
        <f t="shared" si="11"/>
        <v>2.5714285714285716</v>
      </c>
      <c r="K31" s="299">
        <f t="shared" si="1"/>
        <v>145.83333333333331</v>
      </c>
      <c r="L31" s="405">
        <f t="shared" si="2"/>
        <v>51.924098451489741</v>
      </c>
      <c r="M31" s="362">
        <f t="shared" si="3"/>
        <v>2.9649595687331432E-2</v>
      </c>
      <c r="N31" s="406">
        <f t="shared" si="4"/>
        <v>0.36693029572386082</v>
      </c>
      <c r="O31" s="330" t="s">
        <v>43</v>
      </c>
      <c r="P31" s="286" t="s">
        <v>43</v>
      </c>
      <c r="Q31" s="330"/>
      <c r="R31" s="272">
        <v>300</v>
      </c>
      <c r="S31" s="272">
        <f t="shared" si="12"/>
        <v>325</v>
      </c>
      <c r="T31" s="272">
        <f t="shared" si="13"/>
        <v>350</v>
      </c>
      <c r="U31" s="272">
        <f t="shared" si="14"/>
        <v>375</v>
      </c>
      <c r="V31" s="272">
        <f t="shared" si="15"/>
        <v>400</v>
      </c>
      <c r="W31" s="272">
        <f t="shared" si="16"/>
        <v>425</v>
      </c>
      <c r="X31" s="272">
        <f t="shared" si="17"/>
        <v>450</v>
      </c>
      <c r="Y31" s="274" t="s">
        <v>322</v>
      </c>
      <c r="Z31" s="355" t="s">
        <v>323</v>
      </c>
      <c r="AA31" s="360">
        <f t="shared" si="19"/>
        <v>109.12698412698413</v>
      </c>
      <c r="AB31" s="343">
        <f>(R31)/2.52</f>
        <v>119.04761904761905</v>
      </c>
      <c r="AC31" s="343">
        <f t="shared" si="20"/>
        <v>128.96825396825398</v>
      </c>
      <c r="AD31" s="343">
        <f t="shared" si="21"/>
        <v>138.88888888888889</v>
      </c>
      <c r="AE31" s="343">
        <f t="shared" si="22"/>
        <v>148.8095238095238</v>
      </c>
      <c r="AF31" s="343">
        <f t="shared" si="23"/>
        <v>158.73015873015873</v>
      </c>
      <c r="AG31" s="343">
        <f t="shared" si="24"/>
        <v>168.65079365079364</v>
      </c>
      <c r="AH31" s="343">
        <f t="shared" si="25"/>
        <v>178.57142857142858</v>
      </c>
      <c r="AI31" s="274" t="s">
        <v>330</v>
      </c>
      <c r="AJ31" s="374"/>
      <c r="AK31" s="367"/>
      <c r="AL31" s="322"/>
      <c r="AM31" s="368"/>
      <c r="AN31" s="360">
        <f t="shared" si="18"/>
        <v>139.53488372093022</v>
      </c>
      <c r="AO31" s="343">
        <f t="shared" si="18"/>
        <v>151.16279069767444</v>
      </c>
      <c r="AP31" s="343">
        <f t="shared" si="18"/>
        <v>162.79069767441862</v>
      </c>
      <c r="AQ31" s="343">
        <f t="shared" si="18"/>
        <v>174.41860465116281</v>
      </c>
      <c r="AR31" s="343">
        <f t="shared" si="18"/>
        <v>186.04651162790699</v>
      </c>
      <c r="AS31" s="343">
        <f t="shared" si="18"/>
        <v>197.67441860465118</v>
      </c>
      <c r="AT31" s="343">
        <f t="shared" si="18"/>
        <v>209.30232558139537</v>
      </c>
      <c r="AU31" s="422" t="str">
        <f t="shared" si="6"/>
        <v/>
      </c>
      <c r="AV31" s="421" t="str">
        <f t="shared" si="7"/>
        <v>VIP01</v>
      </c>
      <c r="AW31" s="284" t="str">
        <f t="shared" si="8"/>
        <v>151512-E-001</v>
      </c>
      <c r="AX31" s="284" t="str">
        <f t="shared" si="9"/>
        <v>KI03</v>
      </c>
      <c r="AY31" s="285"/>
      <c r="AZ31" s="327"/>
    </row>
    <row r="32" spans="1:52" s="29" customFormat="1" ht="13.5" customHeight="1" x14ac:dyDescent="0.2">
      <c r="A32" s="512" t="s">
        <v>261</v>
      </c>
      <c r="B32" s="434" t="s">
        <v>351</v>
      </c>
      <c r="C32" s="552">
        <v>3</v>
      </c>
      <c r="D32" s="435">
        <v>160</v>
      </c>
      <c r="E32" s="436">
        <v>200</v>
      </c>
      <c r="F32" s="437">
        <v>57</v>
      </c>
      <c r="G32" s="438">
        <v>2.85</v>
      </c>
      <c r="H32" s="439">
        <f t="shared" si="0"/>
        <v>46.168051708217909</v>
      </c>
      <c r="I32" s="440">
        <f t="shared" si="10"/>
        <v>0.82442949478960548</v>
      </c>
      <c r="J32" s="441">
        <f t="shared" si="11"/>
        <v>2.807017543859649</v>
      </c>
      <c r="K32" s="439">
        <f t="shared" si="1"/>
        <v>135.97935267857142</v>
      </c>
      <c r="L32" s="442">
        <f t="shared" si="2"/>
        <v>48.954509496061739</v>
      </c>
      <c r="M32" s="444">
        <f t="shared" si="3"/>
        <v>1.5081563558017937E-2</v>
      </c>
      <c r="N32" s="443">
        <f t="shared" si="4"/>
        <v>0.36552700423726098</v>
      </c>
      <c r="O32" s="445" t="s">
        <v>512</v>
      </c>
      <c r="P32" s="446" t="s">
        <v>4</v>
      </c>
      <c r="Q32" s="447"/>
      <c r="R32" s="448">
        <v>375</v>
      </c>
      <c r="S32" s="448">
        <f t="shared" si="12"/>
        <v>400</v>
      </c>
      <c r="T32" s="448">
        <f t="shared" si="13"/>
        <v>425</v>
      </c>
      <c r="U32" s="448">
        <f t="shared" si="14"/>
        <v>450</v>
      </c>
      <c r="V32" s="448">
        <f t="shared" si="15"/>
        <v>475</v>
      </c>
      <c r="W32" s="448">
        <f t="shared" si="16"/>
        <v>500</v>
      </c>
      <c r="X32" s="448">
        <f t="shared" si="17"/>
        <v>525</v>
      </c>
      <c r="Y32" s="449"/>
      <c r="Z32" s="450"/>
      <c r="AA32" s="451">
        <f t="shared" si="19"/>
        <v>138.88888888888889</v>
      </c>
      <c r="AB32" s="452">
        <f>(R32)/2.25</f>
        <v>166.66666666666666</v>
      </c>
      <c r="AC32" s="452">
        <f t="shared" si="20"/>
        <v>158.73015873015873</v>
      </c>
      <c r="AD32" s="452">
        <f t="shared" si="21"/>
        <v>168.65079365079364</v>
      </c>
      <c r="AE32" s="452">
        <f t="shared" si="22"/>
        <v>178.57142857142858</v>
      </c>
      <c r="AF32" s="452">
        <f t="shared" si="23"/>
        <v>188.49206349206349</v>
      </c>
      <c r="AG32" s="452">
        <f t="shared" si="24"/>
        <v>198.4126984126984</v>
      </c>
      <c r="AH32" s="452">
        <f t="shared" si="25"/>
        <v>208.33333333333334</v>
      </c>
      <c r="AI32" s="449"/>
      <c r="AJ32" s="453"/>
      <c r="AK32" s="454"/>
      <c r="AL32" s="455"/>
      <c r="AM32" s="456"/>
      <c r="AN32" s="457">
        <f t="shared" si="18"/>
        <v>174.41860465116281</v>
      </c>
      <c r="AO32" s="458">
        <f t="shared" si="18"/>
        <v>186.04651162790699</v>
      </c>
      <c r="AP32" s="458">
        <f t="shared" si="18"/>
        <v>197.67441860465118</v>
      </c>
      <c r="AQ32" s="458">
        <f t="shared" si="18"/>
        <v>209.30232558139537</v>
      </c>
      <c r="AR32" s="458">
        <f t="shared" si="18"/>
        <v>220.93023255813955</v>
      </c>
      <c r="AS32" s="458">
        <f t="shared" si="18"/>
        <v>232.55813953488374</v>
      </c>
      <c r="AT32" s="458">
        <f t="shared" si="18"/>
        <v>244.18604651162792</v>
      </c>
      <c r="AU32" s="459" t="str">
        <f t="shared" si="6"/>
        <v>151310-E-003</v>
      </c>
      <c r="AV32" s="460" t="str">
        <f t="shared" si="7"/>
        <v>VIP01</v>
      </c>
      <c r="AW32" s="459" t="str">
        <f t="shared" si="8"/>
        <v>151512-E-003</v>
      </c>
      <c r="AX32" s="459" t="str">
        <f t="shared" si="9"/>
        <v>KI03</v>
      </c>
      <c r="AY32" s="461"/>
      <c r="AZ32" s="462"/>
    </row>
    <row r="33" spans="1:52" s="271" customFormat="1" ht="13.5" customHeight="1" x14ac:dyDescent="0.2">
      <c r="A33" s="512" t="s">
        <v>261</v>
      </c>
      <c r="B33" s="313" t="s">
        <v>352</v>
      </c>
      <c r="C33" s="551">
        <v>4</v>
      </c>
      <c r="D33" s="336">
        <v>160</v>
      </c>
      <c r="E33" s="272">
        <v>200</v>
      </c>
      <c r="F33" s="337">
        <v>57</v>
      </c>
      <c r="G33" s="301">
        <v>2.85</v>
      </c>
      <c r="H33" s="299">
        <f t="shared" si="0"/>
        <v>55.401662049861493</v>
      </c>
      <c r="I33" s="300">
        <f t="shared" si="10"/>
        <v>0.98931539374752664</v>
      </c>
      <c r="J33" s="404">
        <f t="shared" si="11"/>
        <v>2.807017543859649</v>
      </c>
      <c r="K33" s="299">
        <f t="shared" si="1"/>
        <v>163.17522321428575</v>
      </c>
      <c r="L33" s="405">
        <f t="shared" si="2"/>
        <v>48.954509496061739</v>
      </c>
      <c r="M33" s="362">
        <f t="shared" si="3"/>
        <v>1.5081563558017937E-2</v>
      </c>
      <c r="N33" s="406">
        <f t="shared" si="4"/>
        <v>0.30460583686438414</v>
      </c>
      <c r="O33" s="330" t="s">
        <v>4</v>
      </c>
      <c r="P33" s="286" t="s">
        <v>4</v>
      </c>
      <c r="Q33" s="427"/>
      <c r="R33" s="422">
        <v>450</v>
      </c>
      <c r="S33" s="422">
        <f t="shared" si="12"/>
        <v>475</v>
      </c>
      <c r="T33" s="422">
        <f t="shared" si="13"/>
        <v>500</v>
      </c>
      <c r="U33" s="422">
        <f t="shared" si="14"/>
        <v>525</v>
      </c>
      <c r="V33" s="422">
        <f t="shared" si="15"/>
        <v>550</v>
      </c>
      <c r="W33" s="422">
        <f t="shared" si="16"/>
        <v>575</v>
      </c>
      <c r="X33" s="422">
        <f t="shared" si="17"/>
        <v>600</v>
      </c>
      <c r="Y33" s="298"/>
      <c r="Z33" s="356"/>
      <c r="AA33" s="428"/>
      <c r="AB33" s="429"/>
      <c r="AC33" s="429"/>
      <c r="AD33" s="429"/>
      <c r="AE33" s="429"/>
      <c r="AF33" s="429"/>
      <c r="AG33" s="429"/>
      <c r="AH33" s="429"/>
      <c r="AI33" s="298"/>
      <c r="AJ33" s="374"/>
      <c r="AK33" s="367"/>
      <c r="AL33" s="322"/>
      <c r="AM33" s="368"/>
      <c r="AN33" s="360">
        <f t="shared" si="18"/>
        <v>209.30232558139537</v>
      </c>
      <c r="AO33" s="343">
        <f t="shared" si="18"/>
        <v>220.93023255813955</v>
      </c>
      <c r="AP33" s="343">
        <f t="shared" si="18"/>
        <v>232.55813953488374</v>
      </c>
      <c r="AQ33" s="343">
        <f t="shared" si="18"/>
        <v>244.18604651162792</v>
      </c>
      <c r="AR33" s="343">
        <f t="shared" si="18"/>
        <v>255.81395348837211</v>
      </c>
      <c r="AS33" s="343">
        <f t="shared" si="18"/>
        <v>267.44186046511629</v>
      </c>
      <c r="AT33" s="343">
        <f t="shared" si="18"/>
        <v>279.06976744186045</v>
      </c>
      <c r="AU33" s="284" t="str">
        <f t="shared" si="6"/>
        <v>151310-E-003</v>
      </c>
      <c r="AV33" s="309" t="str">
        <f t="shared" si="7"/>
        <v>VIP01</v>
      </c>
      <c r="AW33" s="284" t="str">
        <f t="shared" si="8"/>
        <v>151512-E-003</v>
      </c>
      <c r="AX33" s="284" t="str">
        <f t="shared" si="9"/>
        <v>KI03</v>
      </c>
      <c r="AY33" s="285"/>
      <c r="AZ33" s="327"/>
    </row>
    <row r="34" spans="1:52" s="271" customFormat="1" ht="13.5" customHeight="1" x14ac:dyDescent="0.2">
      <c r="A34" s="512" t="s">
        <v>261</v>
      </c>
      <c r="B34" s="313" t="s">
        <v>85</v>
      </c>
      <c r="C34" s="551">
        <v>5</v>
      </c>
      <c r="D34" s="336">
        <v>200</v>
      </c>
      <c r="E34" s="272">
        <v>240</v>
      </c>
      <c r="F34" s="337">
        <v>76</v>
      </c>
      <c r="G34" s="305">
        <v>2.6666666666666665</v>
      </c>
      <c r="H34" s="299">
        <f t="shared" si="0"/>
        <v>42.1875</v>
      </c>
      <c r="I34" s="300">
        <f t="shared" si="10"/>
        <v>0.7533482142857143</v>
      </c>
      <c r="J34" s="404">
        <f t="shared" si="11"/>
        <v>2.6315789473684212</v>
      </c>
      <c r="K34" s="299">
        <f t="shared" si="1"/>
        <v>154.71428571428569</v>
      </c>
      <c r="L34" s="405">
        <f t="shared" si="2"/>
        <v>54.732805519176516</v>
      </c>
      <c r="M34" s="362">
        <f t="shared" si="3"/>
        <v>1.315789473684198E-2</v>
      </c>
      <c r="N34" s="406">
        <f t="shared" si="4"/>
        <v>0.35848387240630236</v>
      </c>
      <c r="O34" s="330" t="s">
        <v>45</v>
      </c>
      <c r="P34" s="286" t="s">
        <v>45</v>
      </c>
      <c r="Q34" s="330" t="s">
        <v>19</v>
      </c>
      <c r="R34" s="272">
        <v>300</v>
      </c>
      <c r="S34" s="272">
        <f t="shared" si="12"/>
        <v>325</v>
      </c>
      <c r="T34" s="272">
        <f t="shared" si="13"/>
        <v>350</v>
      </c>
      <c r="U34" s="272">
        <f t="shared" si="14"/>
        <v>375</v>
      </c>
      <c r="V34" s="272">
        <f t="shared" si="15"/>
        <v>400</v>
      </c>
      <c r="W34" s="272">
        <f t="shared" si="16"/>
        <v>425</v>
      </c>
      <c r="X34" s="272">
        <f t="shared" si="17"/>
        <v>450</v>
      </c>
      <c r="Y34" s="274" t="s">
        <v>324</v>
      </c>
      <c r="Z34" s="355" t="s">
        <v>325</v>
      </c>
      <c r="AA34" s="360">
        <f>(R34-25)/2.37</f>
        <v>116.03375527426159</v>
      </c>
      <c r="AB34" s="343">
        <f>(R34)/2.37</f>
        <v>126.58227848101265</v>
      </c>
      <c r="AC34" s="343">
        <f>(R34+25)/2.37</f>
        <v>137.13080168776369</v>
      </c>
      <c r="AD34" s="343">
        <f>(R34+50)/2.37</f>
        <v>147.67932489451476</v>
      </c>
      <c r="AE34" s="343">
        <f>(R34+75)/2.37</f>
        <v>158.22784810126581</v>
      </c>
      <c r="AF34" s="343">
        <f>(R34+100)/2.37</f>
        <v>168.77637130801688</v>
      </c>
      <c r="AG34" s="343">
        <f>(R34+125)/2.37</f>
        <v>179.32489451476792</v>
      </c>
      <c r="AH34" s="343">
        <f>(R34+150)/2.37</f>
        <v>189.87341772151899</v>
      </c>
      <c r="AI34" s="274" t="s">
        <v>329</v>
      </c>
      <c r="AJ34" s="374" t="s">
        <v>291</v>
      </c>
      <c r="AK34" s="367" t="s">
        <v>248</v>
      </c>
      <c r="AL34" s="322" t="s">
        <v>250</v>
      </c>
      <c r="AM34" s="368" t="s">
        <v>247</v>
      </c>
      <c r="AN34" s="419">
        <f t="shared" si="18"/>
        <v>139.53488372093022</v>
      </c>
      <c r="AO34" s="420">
        <f t="shared" si="18"/>
        <v>151.16279069767444</v>
      </c>
      <c r="AP34" s="420">
        <f t="shared" si="18"/>
        <v>162.79069767441862</v>
      </c>
      <c r="AQ34" s="420">
        <f t="shared" si="18"/>
        <v>174.41860465116281</v>
      </c>
      <c r="AR34" s="420">
        <f t="shared" si="18"/>
        <v>186.04651162790699</v>
      </c>
      <c r="AS34" s="420">
        <f t="shared" si="18"/>
        <v>197.67441860465118</v>
      </c>
      <c r="AT34" s="420">
        <f t="shared" si="18"/>
        <v>209.30232558139537</v>
      </c>
      <c r="AU34" s="324" t="str">
        <f t="shared" si="6"/>
        <v/>
      </c>
      <c r="AV34" s="421" t="str">
        <f t="shared" si="7"/>
        <v>VIP01</v>
      </c>
      <c r="AW34" s="324" t="str">
        <f t="shared" si="8"/>
        <v/>
      </c>
      <c r="AX34" s="422" t="str">
        <f t="shared" si="9"/>
        <v>KI03</v>
      </c>
      <c r="AY34" s="285"/>
      <c r="AZ34" s="327"/>
    </row>
    <row r="35" spans="1:52" s="271" customFormat="1" ht="13.5" customHeight="1" x14ac:dyDescent="0.2">
      <c r="A35" s="512" t="s">
        <v>261</v>
      </c>
      <c r="B35" s="313" t="s">
        <v>271</v>
      </c>
      <c r="C35" s="551">
        <v>6</v>
      </c>
      <c r="D35" s="336">
        <v>190</v>
      </c>
      <c r="E35" s="272">
        <v>240</v>
      </c>
      <c r="F35" s="337">
        <v>76</v>
      </c>
      <c r="G35" s="305">
        <v>2.68</v>
      </c>
      <c r="H35" s="299">
        <f t="shared" si="0"/>
        <v>45.249498774782793</v>
      </c>
      <c r="I35" s="300">
        <f t="shared" si="10"/>
        <v>0.80802676383540706</v>
      </c>
      <c r="J35" s="404">
        <f t="shared" si="11"/>
        <v>2.5</v>
      </c>
      <c r="K35" s="299">
        <f t="shared" si="1"/>
        <v>176.42857142857144</v>
      </c>
      <c r="L35" s="405">
        <f t="shared" si="2"/>
        <v>53.346939930983858</v>
      </c>
      <c r="M35" s="362">
        <f t="shared" si="3"/>
        <v>6.7164179104477667E-2</v>
      </c>
      <c r="N35" s="406">
        <f t="shared" si="4"/>
        <v>0.32414205444704686</v>
      </c>
      <c r="O35" s="330" t="s">
        <v>45</v>
      </c>
      <c r="P35" s="286" t="s">
        <v>45</v>
      </c>
      <c r="Q35" s="330" t="s">
        <v>27</v>
      </c>
      <c r="R35" s="272">
        <v>325</v>
      </c>
      <c r="S35" s="272">
        <f t="shared" si="12"/>
        <v>350</v>
      </c>
      <c r="T35" s="272">
        <f t="shared" si="13"/>
        <v>375</v>
      </c>
      <c r="U35" s="272">
        <f t="shared" si="14"/>
        <v>400</v>
      </c>
      <c r="V35" s="272">
        <f t="shared" si="15"/>
        <v>425</v>
      </c>
      <c r="W35" s="272">
        <f t="shared" si="16"/>
        <v>450</v>
      </c>
      <c r="X35" s="272">
        <f t="shared" si="17"/>
        <v>475</v>
      </c>
      <c r="Y35" s="274" t="s">
        <v>324</v>
      </c>
      <c r="Z35" s="355" t="s">
        <v>325</v>
      </c>
      <c r="AA35" s="360">
        <f>(R35-25)/2.37</f>
        <v>126.58227848101265</v>
      </c>
      <c r="AB35" s="343">
        <f>(R35)/2.37</f>
        <v>137.13080168776369</v>
      </c>
      <c r="AC35" s="343">
        <f>(R35+25)/2.37</f>
        <v>147.67932489451476</v>
      </c>
      <c r="AD35" s="343">
        <f>(R35+50)/2.37</f>
        <v>158.22784810126581</v>
      </c>
      <c r="AE35" s="343">
        <f>(R35+75)/2.37</f>
        <v>168.77637130801688</v>
      </c>
      <c r="AF35" s="343">
        <f>(R35+100)/2.37</f>
        <v>179.32489451476792</v>
      </c>
      <c r="AG35" s="343">
        <f>(R35+125)/2.37</f>
        <v>189.87341772151899</v>
      </c>
      <c r="AH35" s="343">
        <f>(R35+150)/2.37</f>
        <v>200.42194092827003</v>
      </c>
      <c r="AI35" s="274" t="s">
        <v>329</v>
      </c>
      <c r="AJ35" s="374" t="s">
        <v>291</v>
      </c>
      <c r="AK35" s="367" t="s">
        <v>248</v>
      </c>
      <c r="AL35" s="322" t="s">
        <v>245</v>
      </c>
      <c r="AM35" s="368" t="s">
        <v>245</v>
      </c>
      <c r="AN35" s="419">
        <f t="shared" si="18"/>
        <v>151.16279069767444</v>
      </c>
      <c r="AO35" s="420">
        <f t="shared" si="18"/>
        <v>162.79069767441862</v>
      </c>
      <c r="AP35" s="420">
        <f t="shared" si="18"/>
        <v>174.41860465116281</v>
      </c>
      <c r="AQ35" s="420">
        <f t="shared" si="18"/>
        <v>186.04651162790699</v>
      </c>
      <c r="AR35" s="420">
        <f t="shared" si="18"/>
        <v>197.67441860465118</v>
      </c>
      <c r="AS35" s="420">
        <f t="shared" si="18"/>
        <v>209.30232558139537</v>
      </c>
      <c r="AT35" s="420">
        <f t="shared" si="18"/>
        <v>220.93023255813955</v>
      </c>
      <c r="AU35" s="324" t="str">
        <f t="shared" si="6"/>
        <v/>
      </c>
      <c r="AV35" s="421" t="str">
        <f t="shared" si="7"/>
        <v>VIP01</v>
      </c>
      <c r="AW35" s="324" t="str">
        <f t="shared" si="8"/>
        <v/>
      </c>
      <c r="AX35" s="422" t="str">
        <f t="shared" si="9"/>
        <v>KI03</v>
      </c>
      <c r="AY35" s="285"/>
      <c r="AZ35" s="327"/>
    </row>
    <row r="36" spans="1:52" s="271" customFormat="1" ht="13.5" customHeight="1" x14ac:dyDescent="0.2">
      <c r="A36" s="512" t="s">
        <v>261</v>
      </c>
      <c r="B36" s="313" t="s">
        <v>46</v>
      </c>
      <c r="C36" s="551">
        <v>7</v>
      </c>
      <c r="D36" s="336">
        <v>180</v>
      </c>
      <c r="E36" s="272">
        <v>222</v>
      </c>
      <c r="F36" s="337">
        <v>70</v>
      </c>
      <c r="G36" s="305">
        <v>2.6470588235294117</v>
      </c>
      <c r="H36" s="299">
        <f t="shared" si="0"/>
        <v>42.814814814814817</v>
      </c>
      <c r="I36" s="300">
        <f t="shared" si="10"/>
        <v>0.76455026455026454</v>
      </c>
      <c r="J36" s="404">
        <f t="shared" si="11"/>
        <v>2.5714285714285716</v>
      </c>
      <c r="K36" s="299">
        <f t="shared" si="1"/>
        <v>145.83333333333331</v>
      </c>
      <c r="L36" s="405">
        <f t="shared" si="2"/>
        <v>51.924098451489741</v>
      </c>
      <c r="M36" s="362">
        <f t="shared" si="3"/>
        <v>2.857142857142847E-2</v>
      </c>
      <c r="N36" s="406">
        <f t="shared" si="4"/>
        <v>0.36652304789286877</v>
      </c>
      <c r="O36" s="330" t="s">
        <v>45</v>
      </c>
      <c r="P36" s="286" t="s">
        <v>45</v>
      </c>
      <c r="Q36" s="330" t="s">
        <v>19</v>
      </c>
      <c r="R36" s="272">
        <v>300</v>
      </c>
      <c r="S36" s="272">
        <f t="shared" si="12"/>
        <v>325</v>
      </c>
      <c r="T36" s="272">
        <f t="shared" si="13"/>
        <v>350</v>
      </c>
      <c r="U36" s="272">
        <f t="shared" si="14"/>
        <v>375</v>
      </c>
      <c r="V36" s="272">
        <f t="shared" si="15"/>
        <v>400</v>
      </c>
      <c r="W36" s="272">
        <f t="shared" si="16"/>
        <v>425</v>
      </c>
      <c r="X36" s="272">
        <f t="shared" si="17"/>
        <v>450</v>
      </c>
      <c r="Y36" s="274" t="s">
        <v>322</v>
      </c>
      <c r="Z36" s="355" t="s">
        <v>323</v>
      </c>
      <c r="AA36" s="360">
        <f>(R36-25)/2.52</f>
        <v>109.12698412698413</v>
      </c>
      <c r="AB36" s="343">
        <f>(R36)/2.52</f>
        <v>119.04761904761905</v>
      </c>
      <c r="AC36" s="343">
        <f>(R36+25)/2.52</f>
        <v>128.96825396825398</v>
      </c>
      <c r="AD36" s="343">
        <f>(R36+50)/2.52</f>
        <v>138.88888888888889</v>
      </c>
      <c r="AE36" s="343">
        <f>(R36+75)/2.52</f>
        <v>148.8095238095238</v>
      </c>
      <c r="AF36" s="343">
        <f>(R36+100)/2.52</f>
        <v>158.73015873015873</v>
      </c>
      <c r="AG36" s="343">
        <f>(R36+125)/2.52</f>
        <v>168.65079365079364</v>
      </c>
      <c r="AH36" s="343">
        <f>(R36+150)/2.52</f>
        <v>178.57142857142858</v>
      </c>
      <c r="AI36" s="274" t="s">
        <v>330</v>
      </c>
      <c r="AJ36" s="374" t="s">
        <v>291</v>
      </c>
      <c r="AK36" s="367" t="s">
        <v>250</v>
      </c>
      <c r="AL36" s="322" t="s">
        <v>250</v>
      </c>
      <c r="AM36" s="368" t="s">
        <v>247</v>
      </c>
      <c r="AN36" s="360">
        <f t="shared" si="18"/>
        <v>139.53488372093022</v>
      </c>
      <c r="AO36" s="343">
        <f t="shared" si="18"/>
        <v>151.16279069767444</v>
      </c>
      <c r="AP36" s="343">
        <f t="shared" si="18"/>
        <v>162.79069767441862</v>
      </c>
      <c r="AQ36" s="343">
        <f t="shared" si="18"/>
        <v>174.41860465116281</v>
      </c>
      <c r="AR36" s="343">
        <f t="shared" si="18"/>
        <v>186.04651162790699</v>
      </c>
      <c r="AS36" s="343">
        <f t="shared" si="18"/>
        <v>197.67441860465118</v>
      </c>
      <c r="AT36" s="343">
        <f t="shared" si="18"/>
        <v>209.30232558139537</v>
      </c>
      <c r="AU36" s="422" t="str">
        <f t="shared" si="6"/>
        <v/>
      </c>
      <c r="AV36" s="421" t="str">
        <f t="shared" si="7"/>
        <v>VIP01</v>
      </c>
      <c r="AW36" s="284" t="str">
        <f t="shared" si="8"/>
        <v>151512-E-001</v>
      </c>
      <c r="AX36" s="284" t="str">
        <f t="shared" si="9"/>
        <v>KI03</v>
      </c>
      <c r="AY36" s="285"/>
      <c r="AZ36" s="327"/>
    </row>
    <row r="37" spans="1:52" s="271" customFormat="1" ht="13.5" customHeight="1" x14ac:dyDescent="0.2">
      <c r="A37" s="513" t="s">
        <v>353</v>
      </c>
      <c r="B37" s="313" t="s">
        <v>624</v>
      </c>
      <c r="C37" s="551">
        <v>2</v>
      </c>
      <c r="D37" s="336">
        <v>170</v>
      </c>
      <c r="E37" s="272">
        <v>216</v>
      </c>
      <c r="F37" s="337">
        <v>63</v>
      </c>
      <c r="G37" s="301">
        <v>2.69</v>
      </c>
      <c r="H37" s="299">
        <f t="shared" si="0"/>
        <v>55.278395820953278</v>
      </c>
      <c r="I37" s="300">
        <f t="shared" si="10"/>
        <v>0.98711421108845143</v>
      </c>
      <c r="J37" s="404">
        <f t="shared" si="11"/>
        <v>2.6984126984126986</v>
      </c>
      <c r="K37" s="299">
        <f t="shared" si="1"/>
        <v>166.76470588235293</v>
      </c>
      <c r="L37" s="405">
        <f t="shared" si="2"/>
        <v>50.461153375641345</v>
      </c>
      <c r="M37" s="362">
        <f t="shared" si="3"/>
        <v>-3.1273971794418772E-3</v>
      </c>
      <c r="N37" s="406">
        <f t="shared" si="4"/>
        <v>0.30164556128994491</v>
      </c>
      <c r="O37" s="330" t="s">
        <v>407</v>
      </c>
      <c r="P37" s="286" t="s">
        <v>4</v>
      </c>
      <c r="Q37" s="330"/>
      <c r="R37" s="272">
        <v>400</v>
      </c>
      <c r="S37" s="272">
        <f t="shared" si="12"/>
        <v>425</v>
      </c>
      <c r="T37" s="272">
        <f t="shared" si="13"/>
        <v>450</v>
      </c>
      <c r="U37" s="272">
        <f t="shared" si="14"/>
        <v>475</v>
      </c>
      <c r="V37" s="272">
        <f t="shared" si="15"/>
        <v>500</v>
      </c>
      <c r="W37" s="272">
        <f t="shared" si="16"/>
        <v>525</v>
      </c>
      <c r="X37" s="272">
        <f t="shared" si="17"/>
        <v>550</v>
      </c>
      <c r="Y37" s="274" t="s">
        <v>321</v>
      </c>
      <c r="Z37" s="356"/>
      <c r="AA37" s="360">
        <f>(R37-25)/2.6</f>
        <v>144.23076923076923</v>
      </c>
      <c r="AB37" s="343">
        <f>R37/2.6</f>
        <v>153.84615384615384</v>
      </c>
      <c r="AC37" s="343">
        <f>(R37+25)/2.6</f>
        <v>163.46153846153845</v>
      </c>
      <c r="AD37" s="343">
        <f>(R37+50)/2.6</f>
        <v>173.07692307692307</v>
      </c>
      <c r="AE37" s="343">
        <f>(R37+75)/2.6</f>
        <v>182.69230769230768</v>
      </c>
      <c r="AF37" s="343">
        <f>(R37+100)/2.6</f>
        <v>192.30769230769229</v>
      </c>
      <c r="AG37" s="343">
        <f>(R37+125)/2.6</f>
        <v>201.92307692307691</v>
      </c>
      <c r="AH37" s="343">
        <f>(R37+150)/2.6</f>
        <v>211.53846153846152</v>
      </c>
      <c r="AI37" s="274" t="s">
        <v>331</v>
      </c>
      <c r="AJ37" s="374"/>
      <c r="AK37" s="367"/>
      <c r="AL37" s="322"/>
      <c r="AM37" s="368"/>
      <c r="AN37" s="360">
        <f t="shared" si="18"/>
        <v>186.04651162790699</v>
      </c>
      <c r="AO37" s="343">
        <f t="shared" si="18"/>
        <v>197.67441860465118</v>
      </c>
      <c r="AP37" s="343">
        <f t="shared" si="18"/>
        <v>209.30232558139537</v>
      </c>
      <c r="AQ37" s="343">
        <f t="shared" si="18"/>
        <v>220.93023255813955</v>
      </c>
      <c r="AR37" s="343">
        <f t="shared" si="18"/>
        <v>232.55813953488374</v>
      </c>
      <c r="AS37" s="343">
        <f t="shared" si="18"/>
        <v>244.18604651162792</v>
      </c>
      <c r="AT37" s="343">
        <f t="shared" si="18"/>
        <v>255.81395348837211</v>
      </c>
      <c r="AU37" s="284" t="str">
        <f t="shared" si="6"/>
        <v>151310-E-002</v>
      </c>
      <c r="AV37" s="309" t="str">
        <f t="shared" si="7"/>
        <v>VIP01</v>
      </c>
      <c r="AW37" s="284" t="str">
        <f t="shared" si="8"/>
        <v>151512-E-002</v>
      </c>
      <c r="AX37" s="284" t="str">
        <f t="shared" si="9"/>
        <v>KI03</v>
      </c>
      <c r="AY37" s="285"/>
      <c r="AZ37" s="327"/>
    </row>
    <row r="38" spans="1:52" s="271" customFormat="1" ht="13.5" customHeight="1" x14ac:dyDescent="0.2">
      <c r="A38" s="512" t="s">
        <v>545</v>
      </c>
      <c r="B38" s="313" t="s">
        <v>546</v>
      </c>
      <c r="C38" s="551">
        <v>2</v>
      </c>
      <c r="D38" s="336">
        <v>200</v>
      </c>
      <c r="E38" s="272">
        <v>222</v>
      </c>
      <c r="F38" s="337">
        <v>70</v>
      </c>
      <c r="G38" s="301">
        <v>2.97</v>
      </c>
      <c r="H38" s="299">
        <f t="shared" si="0"/>
        <v>36.844312938589027</v>
      </c>
      <c r="I38" s="300">
        <f t="shared" si="10"/>
        <v>0.65793415961766122</v>
      </c>
      <c r="J38" s="404">
        <f t="shared" si="11"/>
        <v>2.8571428571428572</v>
      </c>
      <c r="K38" s="299">
        <f t="shared" si="1"/>
        <v>142.1875</v>
      </c>
      <c r="L38" s="405">
        <f t="shared" si="2"/>
        <v>54.732805519176516</v>
      </c>
      <c r="M38" s="362">
        <f t="shared" si="3"/>
        <v>3.7999037999038039E-2</v>
      </c>
      <c r="N38" s="406">
        <f t="shared" si="4"/>
        <v>0.40013891050327199</v>
      </c>
      <c r="O38" s="330" t="s">
        <v>10</v>
      </c>
      <c r="P38" s="286" t="s">
        <v>10</v>
      </c>
      <c r="Q38" s="330" t="s">
        <v>27</v>
      </c>
      <c r="R38" s="272">
        <v>325</v>
      </c>
      <c r="S38" s="272">
        <f t="shared" si="12"/>
        <v>350</v>
      </c>
      <c r="T38" s="272">
        <f t="shared" si="13"/>
        <v>375</v>
      </c>
      <c r="U38" s="272">
        <f t="shared" si="14"/>
        <v>400</v>
      </c>
      <c r="V38" s="272">
        <f t="shared" si="15"/>
        <v>425</v>
      </c>
      <c r="W38" s="272">
        <f t="shared" si="16"/>
        <v>450</v>
      </c>
      <c r="X38" s="272">
        <f t="shared" si="17"/>
        <v>475</v>
      </c>
      <c r="Y38" s="274" t="s">
        <v>322</v>
      </c>
      <c r="Z38" s="355" t="s">
        <v>323</v>
      </c>
      <c r="AA38" s="360">
        <f>(R38-25)/2.52</f>
        <v>119.04761904761905</v>
      </c>
      <c r="AB38" s="343">
        <f>(R38)/2.52</f>
        <v>128.96825396825398</v>
      </c>
      <c r="AC38" s="343">
        <f>(R38+25)/2.52</f>
        <v>138.88888888888889</v>
      </c>
      <c r="AD38" s="343">
        <f>(R38+50)/2.52</f>
        <v>148.8095238095238</v>
      </c>
      <c r="AE38" s="343">
        <f>(R38+75)/2.52</f>
        <v>158.73015873015873</v>
      </c>
      <c r="AF38" s="343">
        <f>(R38+100)/2.52</f>
        <v>168.65079365079364</v>
      </c>
      <c r="AG38" s="343">
        <f>(R38+125)/2.52</f>
        <v>178.57142857142858</v>
      </c>
      <c r="AH38" s="343">
        <f>(R38+150)/2.52</f>
        <v>188.49206349206349</v>
      </c>
      <c r="AI38" s="274" t="s">
        <v>330</v>
      </c>
      <c r="AJ38" s="374"/>
      <c r="AK38" s="367"/>
      <c r="AL38" s="322"/>
      <c r="AM38" s="368"/>
      <c r="AN38" s="360">
        <f t="shared" si="18"/>
        <v>151.16279069767444</v>
      </c>
      <c r="AO38" s="343">
        <f t="shared" si="18"/>
        <v>162.79069767441862</v>
      </c>
      <c r="AP38" s="343">
        <f t="shared" si="18"/>
        <v>174.41860465116281</v>
      </c>
      <c r="AQ38" s="343">
        <f t="shared" si="18"/>
        <v>186.04651162790699</v>
      </c>
      <c r="AR38" s="343">
        <f t="shared" si="18"/>
        <v>197.67441860465118</v>
      </c>
      <c r="AS38" s="343">
        <f t="shared" si="18"/>
        <v>209.30232558139537</v>
      </c>
      <c r="AT38" s="343">
        <f t="shared" si="18"/>
        <v>220.93023255813955</v>
      </c>
      <c r="AU38" s="422" t="str">
        <f t="shared" si="6"/>
        <v/>
      </c>
      <c r="AV38" s="421" t="str">
        <f t="shared" si="7"/>
        <v>VIP01</v>
      </c>
      <c r="AW38" s="422" t="str">
        <f t="shared" si="8"/>
        <v/>
      </c>
      <c r="AX38" s="422" t="str">
        <f t="shared" si="9"/>
        <v>KI03</v>
      </c>
      <c r="AY38" s="285"/>
      <c r="AZ38" s="327"/>
    </row>
    <row r="39" spans="1:52" s="271" customFormat="1" ht="13.5" customHeight="1" x14ac:dyDescent="0.2">
      <c r="A39" s="512" t="s">
        <v>545</v>
      </c>
      <c r="B39" s="313" t="s">
        <v>547</v>
      </c>
      <c r="C39" s="551">
        <v>3</v>
      </c>
      <c r="D39" s="336">
        <v>185</v>
      </c>
      <c r="E39" s="272">
        <v>216</v>
      </c>
      <c r="F39" s="337">
        <v>63</v>
      </c>
      <c r="G39" s="301">
        <v>2.97</v>
      </c>
      <c r="H39" s="299">
        <f t="shared" si="0"/>
        <v>48.181024612001032</v>
      </c>
      <c r="I39" s="300">
        <f t="shared" si="10"/>
        <v>0.86037543950001838</v>
      </c>
      <c r="J39" s="404">
        <f t="shared" si="11"/>
        <v>2.9365079365079363</v>
      </c>
      <c r="K39" s="299">
        <f t="shared" si="1"/>
        <v>162.82094594594597</v>
      </c>
      <c r="L39" s="405">
        <f t="shared" si="2"/>
        <v>52.640326746706272</v>
      </c>
      <c r="M39" s="362">
        <f t="shared" si="3"/>
        <v>1.1276789054566971E-2</v>
      </c>
      <c r="N39" s="406">
        <f t="shared" si="4"/>
        <v>0.32698932379130485</v>
      </c>
      <c r="O39" s="330" t="s">
        <v>10</v>
      </c>
      <c r="P39" s="286" t="s">
        <v>10</v>
      </c>
      <c r="Q39" s="330" t="s">
        <v>27</v>
      </c>
      <c r="R39" s="272">
        <v>425</v>
      </c>
      <c r="S39" s="272">
        <f t="shared" si="12"/>
        <v>450</v>
      </c>
      <c r="T39" s="272">
        <f t="shared" si="13"/>
        <v>475</v>
      </c>
      <c r="U39" s="272">
        <f t="shared" si="14"/>
        <v>500</v>
      </c>
      <c r="V39" s="272">
        <f t="shared" si="15"/>
        <v>525</v>
      </c>
      <c r="W39" s="272">
        <f t="shared" si="16"/>
        <v>550</v>
      </c>
      <c r="X39" s="272">
        <f t="shared" si="17"/>
        <v>575</v>
      </c>
      <c r="Y39" s="274" t="s">
        <v>321</v>
      </c>
      <c r="Z39" s="356"/>
      <c r="AA39" s="360">
        <f>(R39-25)/2.6</f>
        <v>153.84615384615384</v>
      </c>
      <c r="AB39" s="343">
        <f>R39/2.6</f>
        <v>163.46153846153845</v>
      </c>
      <c r="AC39" s="343">
        <f>(R39+25)/2.6</f>
        <v>173.07692307692307</v>
      </c>
      <c r="AD39" s="343">
        <f>(R39+50)/2.6</f>
        <v>182.69230769230768</v>
      </c>
      <c r="AE39" s="343">
        <f>(R39+75)/2.6</f>
        <v>192.30769230769229</v>
      </c>
      <c r="AF39" s="343">
        <f>(R39+100)/2.6</f>
        <v>201.92307692307691</v>
      </c>
      <c r="AG39" s="343">
        <f>(R39+125)/2.6</f>
        <v>211.53846153846152</v>
      </c>
      <c r="AH39" s="343">
        <f>(R39+150)/2.6</f>
        <v>221.15384615384616</v>
      </c>
      <c r="AI39" s="274" t="s">
        <v>331</v>
      </c>
      <c r="AJ39" s="274" t="s">
        <v>330</v>
      </c>
      <c r="AK39" s="274" t="s">
        <v>329</v>
      </c>
      <c r="AL39" s="274" t="s">
        <v>328</v>
      </c>
      <c r="AM39" s="274" t="s">
        <v>284</v>
      </c>
      <c r="AN39" s="360">
        <f t="shared" si="18"/>
        <v>197.67441860465118</v>
      </c>
      <c r="AO39" s="343">
        <f t="shared" si="18"/>
        <v>209.30232558139537</v>
      </c>
      <c r="AP39" s="343">
        <f t="shared" si="18"/>
        <v>220.93023255813955</v>
      </c>
      <c r="AQ39" s="343">
        <f t="shared" si="18"/>
        <v>232.55813953488374</v>
      </c>
      <c r="AR39" s="343">
        <f t="shared" si="18"/>
        <v>244.18604651162792</v>
      </c>
      <c r="AS39" s="343">
        <f t="shared" si="18"/>
        <v>255.81395348837211</v>
      </c>
      <c r="AT39" s="343">
        <f t="shared" si="18"/>
        <v>267.44186046511629</v>
      </c>
      <c r="AU39" s="284" t="str">
        <f t="shared" si="6"/>
        <v>151310-E-002</v>
      </c>
      <c r="AV39" s="309" t="str">
        <f t="shared" si="7"/>
        <v>VIP01</v>
      </c>
      <c r="AW39" s="284" t="str">
        <f t="shared" si="8"/>
        <v>151512-E-002</v>
      </c>
      <c r="AX39" s="284" t="str">
        <f t="shared" si="9"/>
        <v>KI03</v>
      </c>
      <c r="AY39" s="285"/>
      <c r="AZ39" s="327"/>
    </row>
    <row r="40" spans="1:52" s="271" customFormat="1" ht="13.5" customHeight="1" x14ac:dyDescent="0.2">
      <c r="A40" s="512" t="s">
        <v>545</v>
      </c>
      <c r="B40" s="313" t="s">
        <v>661</v>
      </c>
      <c r="C40" s="551">
        <v>4</v>
      </c>
      <c r="D40" s="336">
        <v>155</v>
      </c>
      <c r="E40" s="272">
        <v>216</v>
      </c>
      <c r="F40" s="337">
        <v>63</v>
      </c>
      <c r="G40" s="301">
        <v>2.7</v>
      </c>
      <c r="H40" s="299">
        <f t="shared" si="0"/>
        <v>51.440329218106989</v>
      </c>
      <c r="I40" s="300">
        <f t="shared" si="10"/>
        <v>0.91857730746619626</v>
      </c>
      <c r="J40" s="404">
        <f t="shared" si="11"/>
        <v>2.4603174603174605</v>
      </c>
      <c r="K40" s="299">
        <f t="shared" si="1"/>
        <v>171.47177419354838</v>
      </c>
      <c r="L40" s="405">
        <f t="shared" si="2"/>
        <v>48.183524155047024</v>
      </c>
      <c r="M40" s="362">
        <f t="shared" si="3"/>
        <v>8.877131099353322E-2</v>
      </c>
      <c r="N40" s="406">
        <f t="shared" si="4"/>
        <v>0.30837455459230101</v>
      </c>
      <c r="O40" s="330"/>
      <c r="P40" s="286"/>
      <c r="Q40" s="430"/>
      <c r="R40" s="422">
        <v>375</v>
      </c>
      <c r="S40" s="422">
        <f t="shared" si="12"/>
        <v>400</v>
      </c>
      <c r="T40" s="422">
        <f t="shared" si="13"/>
        <v>425</v>
      </c>
      <c r="U40" s="422">
        <f t="shared" si="14"/>
        <v>450</v>
      </c>
      <c r="V40" s="422">
        <f t="shared" si="15"/>
        <v>475</v>
      </c>
      <c r="W40" s="422">
        <f t="shared" si="16"/>
        <v>500</v>
      </c>
      <c r="X40" s="422">
        <f t="shared" si="17"/>
        <v>525</v>
      </c>
      <c r="Y40" s="431"/>
      <c r="Z40" s="432"/>
      <c r="AA40" s="360">
        <f>(R40-25)/2.6</f>
        <v>134.61538461538461</v>
      </c>
      <c r="AB40" s="343">
        <f>R40/2.6</f>
        <v>144.23076923076923</v>
      </c>
      <c r="AC40" s="343">
        <f>(R40+25)/2.6</f>
        <v>153.84615384615384</v>
      </c>
      <c r="AD40" s="343">
        <f>(R40+50)/2.6</f>
        <v>163.46153846153845</v>
      </c>
      <c r="AE40" s="343">
        <f>(R40+75)/2.6</f>
        <v>173.07692307692307</v>
      </c>
      <c r="AF40" s="343">
        <f>(R40+100)/2.6</f>
        <v>182.69230769230768</v>
      </c>
      <c r="AG40" s="343">
        <f>(R40+125)/2.6</f>
        <v>192.30769230769229</v>
      </c>
      <c r="AH40" s="343">
        <f>(R40+150)/2.6</f>
        <v>201.92307692307691</v>
      </c>
      <c r="AI40" s="274" t="s">
        <v>331</v>
      </c>
      <c r="AJ40" s="374"/>
      <c r="AK40" s="367"/>
      <c r="AL40" s="322"/>
      <c r="AM40" s="368"/>
      <c r="AN40" s="360">
        <f t="shared" si="18"/>
        <v>174.41860465116281</v>
      </c>
      <c r="AO40" s="343">
        <f t="shared" si="18"/>
        <v>186.04651162790699</v>
      </c>
      <c r="AP40" s="343">
        <f t="shared" si="18"/>
        <v>197.67441860465118</v>
      </c>
      <c r="AQ40" s="343">
        <f t="shared" si="18"/>
        <v>209.30232558139537</v>
      </c>
      <c r="AR40" s="343">
        <f t="shared" si="18"/>
        <v>220.93023255813955</v>
      </c>
      <c r="AS40" s="343">
        <f t="shared" si="18"/>
        <v>232.55813953488374</v>
      </c>
      <c r="AT40" s="343">
        <f t="shared" si="18"/>
        <v>244.18604651162792</v>
      </c>
      <c r="AU40" s="284" t="str">
        <f t="shared" si="6"/>
        <v>151310-E-002</v>
      </c>
      <c r="AV40" s="309" t="str">
        <f t="shared" si="7"/>
        <v>VIP01</v>
      </c>
      <c r="AW40" s="284" t="str">
        <f t="shared" si="8"/>
        <v>151512-E-002</v>
      </c>
      <c r="AX40" s="284" t="str">
        <f t="shared" si="9"/>
        <v>KI03</v>
      </c>
      <c r="AY40" s="285"/>
      <c r="AZ40" s="327"/>
    </row>
    <row r="41" spans="1:52" s="271" customFormat="1" ht="13.5" customHeight="1" x14ac:dyDescent="0.2">
      <c r="A41" s="513" t="s">
        <v>423</v>
      </c>
      <c r="B41" s="313" t="s">
        <v>424</v>
      </c>
      <c r="C41" s="551">
        <v>2</v>
      </c>
      <c r="D41" s="336">
        <v>127</v>
      </c>
      <c r="E41" s="272">
        <v>200</v>
      </c>
      <c r="F41" s="325">
        <v>51</v>
      </c>
      <c r="G41" s="301">
        <v>2.7</v>
      </c>
      <c r="H41" s="299">
        <f t="shared" si="0"/>
        <v>58.299039780521255</v>
      </c>
      <c r="I41" s="300">
        <f t="shared" si="10"/>
        <v>1.0410542817950224</v>
      </c>
      <c r="J41" s="404">
        <f t="shared" si="11"/>
        <v>2.4901960784313726</v>
      </c>
      <c r="K41" s="299">
        <f t="shared" si="1"/>
        <v>155.43096175478067</v>
      </c>
      <c r="L41" s="405">
        <f t="shared" si="2"/>
        <v>43.614869024221541</v>
      </c>
      <c r="M41" s="362">
        <f t="shared" si="3"/>
        <v>7.770515613652873E-2</v>
      </c>
      <c r="N41" s="406">
        <f t="shared" si="4"/>
        <v>0.3042476676568534</v>
      </c>
      <c r="O41" s="330" t="s">
        <v>287</v>
      </c>
      <c r="P41" s="286" t="s">
        <v>287</v>
      </c>
      <c r="Q41" s="427"/>
      <c r="R41" s="422">
        <v>425</v>
      </c>
      <c r="S41" s="422">
        <f t="shared" si="12"/>
        <v>450</v>
      </c>
      <c r="T41" s="422">
        <f t="shared" si="13"/>
        <v>475</v>
      </c>
      <c r="U41" s="422">
        <f t="shared" si="14"/>
        <v>500</v>
      </c>
      <c r="V41" s="422">
        <f t="shared" si="15"/>
        <v>525</v>
      </c>
      <c r="W41" s="422">
        <f t="shared" si="16"/>
        <v>550</v>
      </c>
      <c r="X41" s="422">
        <f t="shared" si="17"/>
        <v>575</v>
      </c>
      <c r="Y41" s="298"/>
      <c r="Z41" s="356"/>
      <c r="AA41" s="428"/>
      <c r="AB41" s="429"/>
      <c r="AC41" s="429"/>
      <c r="AD41" s="429"/>
      <c r="AE41" s="429"/>
      <c r="AF41" s="429"/>
      <c r="AG41" s="429"/>
      <c r="AH41" s="429"/>
      <c r="AI41" s="298"/>
      <c r="AJ41" s="374"/>
      <c r="AK41" s="367"/>
      <c r="AL41" s="322"/>
      <c r="AM41" s="368"/>
      <c r="AN41" s="360">
        <f t="shared" si="18"/>
        <v>197.67441860465118</v>
      </c>
      <c r="AO41" s="343">
        <f t="shared" si="18"/>
        <v>209.30232558139537</v>
      </c>
      <c r="AP41" s="343">
        <f t="shared" si="18"/>
        <v>220.93023255813955</v>
      </c>
      <c r="AQ41" s="343">
        <f t="shared" si="18"/>
        <v>232.55813953488374</v>
      </c>
      <c r="AR41" s="343">
        <f t="shared" si="18"/>
        <v>244.18604651162792</v>
      </c>
      <c r="AS41" s="343">
        <f t="shared" si="18"/>
        <v>255.81395348837211</v>
      </c>
      <c r="AT41" s="343">
        <f t="shared" si="18"/>
        <v>267.44186046511629</v>
      </c>
      <c r="AU41" s="396" t="str">
        <f t="shared" si="6"/>
        <v>151310-E-003 + 3x151310-D-024</v>
      </c>
      <c r="AV41" s="309" t="str">
        <f t="shared" si="7"/>
        <v>VIP01</v>
      </c>
      <c r="AW41" s="324"/>
      <c r="AX41" s="284" t="str">
        <f t="shared" si="9"/>
        <v>KI03</v>
      </c>
      <c r="AY41" s="285"/>
      <c r="AZ41" s="327"/>
    </row>
    <row r="42" spans="1:52" s="271" customFormat="1" ht="13.5" customHeight="1" x14ac:dyDescent="0.2">
      <c r="A42" s="513" t="s">
        <v>86</v>
      </c>
      <c r="B42" s="313" t="s">
        <v>22</v>
      </c>
      <c r="C42" s="551">
        <v>2</v>
      </c>
      <c r="D42" s="336">
        <v>190</v>
      </c>
      <c r="E42" s="272">
        <v>222</v>
      </c>
      <c r="F42" s="337">
        <v>70</v>
      </c>
      <c r="G42" s="301">
        <v>2.8</v>
      </c>
      <c r="H42" s="299">
        <f t="shared" si="0"/>
        <v>41.454081632653065</v>
      </c>
      <c r="I42" s="300">
        <f t="shared" si="10"/>
        <v>0.74025145772594758</v>
      </c>
      <c r="J42" s="404">
        <f t="shared" si="11"/>
        <v>2.7142857142857144</v>
      </c>
      <c r="K42" s="299">
        <f t="shared" si="1"/>
        <v>149.67105263157893</v>
      </c>
      <c r="L42" s="405">
        <f t="shared" si="2"/>
        <v>53.346939930983858</v>
      </c>
      <c r="M42" s="362">
        <f t="shared" si="3"/>
        <v>3.0612244897959075E-2</v>
      </c>
      <c r="N42" s="406">
        <f t="shared" si="4"/>
        <v>0.36768352444739638</v>
      </c>
      <c r="O42" s="330" t="s">
        <v>10</v>
      </c>
      <c r="P42" s="286" t="s">
        <v>6</v>
      </c>
      <c r="Q42" s="330" t="s">
        <v>18</v>
      </c>
      <c r="R42" s="272">
        <v>325</v>
      </c>
      <c r="S42" s="272">
        <f t="shared" si="12"/>
        <v>350</v>
      </c>
      <c r="T42" s="272">
        <f t="shared" si="13"/>
        <v>375</v>
      </c>
      <c r="U42" s="272">
        <f t="shared" si="14"/>
        <v>400</v>
      </c>
      <c r="V42" s="272">
        <f t="shared" si="15"/>
        <v>425</v>
      </c>
      <c r="W42" s="272">
        <f t="shared" si="16"/>
        <v>450</v>
      </c>
      <c r="X42" s="272">
        <f t="shared" si="17"/>
        <v>475</v>
      </c>
      <c r="Y42" s="274" t="s">
        <v>322</v>
      </c>
      <c r="Z42" s="355" t="s">
        <v>323</v>
      </c>
      <c r="AA42" s="360">
        <f>(R42-25)/2.52</f>
        <v>119.04761904761905</v>
      </c>
      <c r="AB42" s="343">
        <f>(R42)/2.52</f>
        <v>128.96825396825398</v>
      </c>
      <c r="AC42" s="343">
        <f>(R42+25)/2.52</f>
        <v>138.88888888888889</v>
      </c>
      <c r="AD42" s="343">
        <f>(R42+50)/2.52</f>
        <v>148.8095238095238</v>
      </c>
      <c r="AE42" s="343">
        <f>(R42+75)/2.52</f>
        <v>158.73015873015873</v>
      </c>
      <c r="AF42" s="343">
        <f>(R42+100)/2.52</f>
        <v>168.65079365079364</v>
      </c>
      <c r="AG42" s="343">
        <f>(R42+125)/2.52</f>
        <v>178.57142857142858</v>
      </c>
      <c r="AH42" s="343">
        <f>(R42+150)/2.52</f>
        <v>188.49206349206349</v>
      </c>
      <c r="AI42" s="274" t="s">
        <v>330</v>
      </c>
      <c r="AJ42" s="374" t="s">
        <v>291</v>
      </c>
      <c r="AK42" s="367" t="s">
        <v>250</v>
      </c>
      <c r="AL42" s="322" t="s">
        <v>251</v>
      </c>
      <c r="AM42" s="368" t="s">
        <v>245</v>
      </c>
      <c r="AN42" s="360">
        <f t="shared" si="18"/>
        <v>151.16279069767444</v>
      </c>
      <c r="AO42" s="343">
        <f t="shared" si="18"/>
        <v>162.79069767441862</v>
      </c>
      <c r="AP42" s="343">
        <f t="shared" si="18"/>
        <v>174.41860465116281</v>
      </c>
      <c r="AQ42" s="343">
        <f t="shared" si="18"/>
        <v>186.04651162790699</v>
      </c>
      <c r="AR42" s="343">
        <f t="shared" si="18"/>
        <v>197.67441860465118</v>
      </c>
      <c r="AS42" s="343">
        <f t="shared" si="18"/>
        <v>209.30232558139537</v>
      </c>
      <c r="AT42" s="343">
        <f t="shared" si="18"/>
        <v>220.93023255813955</v>
      </c>
      <c r="AU42" s="422" t="str">
        <f t="shared" si="6"/>
        <v/>
      </c>
      <c r="AV42" s="421" t="str">
        <f t="shared" si="7"/>
        <v>VIP01</v>
      </c>
      <c r="AW42" s="422" t="str">
        <f t="shared" si="8"/>
        <v/>
      </c>
      <c r="AX42" s="422" t="str">
        <f t="shared" si="9"/>
        <v>KI03</v>
      </c>
      <c r="AY42" s="285"/>
      <c r="AZ42" s="327"/>
    </row>
    <row r="43" spans="1:52" s="271" customFormat="1" ht="13.5" customHeight="1" x14ac:dyDescent="0.2">
      <c r="A43" s="512" t="s">
        <v>87</v>
      </c>
      <c r="B43" s="313" t="s">
        <v>625</v>
      </c>
      <c r="C43" s="551">
        <v>13</v>
      </c>
      <c r="D43" s="336">
        <v>149</v>
      </c>
      <c r="E43" s="272">
        <v>200</v>
      </c>
      <c r="F43" s="337">
        <v>57</v>
      </c>
      <c r="G43" s="301">
        <v>2.73</v>
      </c>
      <c r="H43" s="299">
        <f t="shared" si="0"/>
        <v>57.024782299507578</v>
      </c>
      <c r="I43" s="300">
        <f t="shared" si="10"/>
        <v>1.0182996839197782</v>
      </c>
      <c r="J43" s="404">
        <f t="shared" si="11"/>
        <v>2.6140350877192984</v>
      </c>
      <c r="K43" s="299">
        <f t="shared" si="1"/>
        <v>165.48717641418983</v>
      </c>
      <c r="L43" s="405">
        <f t="shared" si="2"/>
        <v>47.241735785214331</v>
      </c>
      <c r="M43" s="362">
        <f t="shared" si="3"/>
        <v>4.2477989846410845E-2</v>
      </c>
      <c r="N43" s="406">
        <f t="shared" si="4"/>
        <v>0.29813484280056002</v>
      </c>
      <c r="O43" s="330" t="s">
        <v>719</v>
      </c>
      <c r="P43" s="286" t="s">
        <v>67</v>
      </c>
      <c r="Q43" s="430"/>
      <c r="R43" s="422">
        <v>425</v>
      </c>
      <c r="S43" s="422">
        <f t="shared" si="12"/>
        <v>450</v>
      </c>
      <c r="T43" s="422">
        <f t="shared" si="13"/>
        <v>475</v>
      </c>
      <c r="U43" s="422">
        <f t="shared" si="14"/>
        <v>500</v>
      </c>
      <c r="V43" s="422">
        <f t="shared" si="15"/>
        <v>525</v>
      </c>
      <c r="W43" s="422">
        <f t="shared" si="16"/>
        <v>550</v>
      </c>
      <c r="X43" s="422">
        <f t="shared" si="17"/>
        <v>575</v>
      </c>
      <c r="Y43" s="431"/>
      <c r="Z43" s="432"/>
      <c r="AA43" s="428"/>
      <c r="AB43" s="429"/>
      <c r="AC43" s="429"/>
      <c r="AD43" s="429"/>
      <c r="AE43" s="429"/>
      <c r="AF43" s="429"/>
      <c r="AG43" s="429"/>
      <c r="AH43" s="429"/>
      <c r="AI43" s="298"/>
      <c r="AJ43" s="374"/>
      <c r="AK43" s="367"/>
      <c r="AL43" s="322"/>
      <c r="AM43" s="368"/>
      <c r="AN43" s="360">
        <f t="shared" si="18"/>
        <v>197.67441860465118</v>
      </c>
      <c r="AO43" s="343">
        <f t="shared" si="18"/>
        <v>209.30232558139537</v>
      </c>
      <c r="AP43" s="343">
        <f t="shared" si="18"/>
        <v>220.93023255813955</v>
      </c>
      <c r="AQ43" s="343">
        <f t="shared" si="18"/>
        <v>232.55813953488374</v>
      </c>
      <c r="AR43" s="343">
        <f t="shared" si="18"/>
        <v>244.18604651162792</v>
      </c>
      <c r="AS43" s="343">
        <f t="shared" si="18"/>
        <v>255.81395348837211</v>
      </c>
      <c r="AT43" s="343">
        <f t="shared" si="18"/>
        <v>267.44186046511629</v>
      </c>
      <c r="AU43" s="284" t="str">
        <f t="shared" si="6"/>
        <v>151310-E-003</v>
      </c>
      <c r="AV43" s="309" t="s">
        <v>671</v>
      </c>
      <c r="AW43" s="284" t="str">
        <f t="shared" si="8"/>
        <v>151512-E-003</v>
      </c>
      <c r="AX43" s="284" t="str">
        <f t="shared" si="9"/>
        <v>KI03</v>
      </c>
      <c r="AY43" s="285"/>
      <c r="AZ43" s="327"/>
    </row>
    <row r="44" spans="1:52" s="271" customFormat="1" ht="13.5" customHeight="1" x14ac:dyDescent="0.2">
      <c r="A44" s="512" t="s">
        <v>87</v>
      </c>
      <c r="B44" s="313" t="s">
        <v>542</v>
      </c>
      <c r="C44" s="551">
        <v>2</v>
      </c>
      <c r="D44" s="336">
        <v>160</v>
      </c>
      <c r="E44" s="272">
        <v>200</v>
      </c>
      <c r="F44" s="337">
        <v>57</v>
      </c>
      <c r="G44" s="301">
        <v>3.02</v>
      </c>
      <c r="H44" s="299">
        <f t="shared" si="0"/>
        <v>49.339941230647781</v>
      </c>
      <c r="I44" s="300">
        <f t="shared" si="10"/>
        <v>0.88107037911871033</v>
      </c>
      <c r="J44" s="404">
        <f t="shared" si="11"/>
        <v>2.807017543859649</v>
      </c>
      <c r="K44" s="299">
        <f t="shared" si="1"/>
        <v>163.17522321428575</v>
      </c>
      <c r="L44" s="405">
        <f t="shared" si="2"/>
        <v>48.954509496061739</v>
      </c>
      <c r="M44" s="362">
        <f t="shared" si="3"/>
        <v>7.0523992099453994E-2</v>
      </c>
      <c r="N44" s="406">
        <f t="shared" si="4"/>
        <v>0.32277530783524211</v>
      </c>
      <c r="O44" s="330" t="s">
        <v>67</v>
      </c>
      <c r="P44" s="330" t="s">
        <v>67</v>
      </c>
      <c r="Q44" s="427"/>
      <c r="R44" s="422">
        <v>450</v>
      </c>
      <c r="S44" s="422">
        <f t="shared" si="12"/>
        <v>475</v>
      </c>
      <c r="T44" s="422">
        <f t="shared" si="13"/>
        <v>500</v>
      </c>
      <c r="U44" s="422">
        <f t="shared" si="14"/>
        <v>525</v>
      </c>
      <c r="V44" s="422">
        <f t="shared" si="15"/>
        <v>550</v>
      </c>
      <c r="W44" s="422">
        <f t="shared" si="16"/>
        <v>575</v>
      </c>
      <c r="X44" s="422">
        <f t="shared" si="17"/>
        <v>600</v>
      </c>
      <c r="Y44" s="298"/>
      <c r="Z44" s="356"/>
      <c r="AA44" s="428"/>
      <c r="AB44" s="429"/>
      <c r="AC44" s="429"/>
      <c r="AD44" s="429"/>
      <c r="AE44" s="429"/>
      <c r="AF44" s="429"/>
      <c r="AG44" s="429"/>
      <c r="AH44" s="429"/>
      <c r="AI44" s="298"/>
      <c r="AJ44" s="374"/>
      <c r="AK44" s="367"/>
      <c r="AL44" s="322"/>
      <c r="AM44" s="368"/>
      <c r="AN44" s="360">
        <f t="shared" si="18"/>
        <v>209.30232558139537</v>
      </c>
      <c r="AO44" s="343">
        <f t="shared" si="18"/>
        <v>220.93023255813955</v>
      </c>
      <c r="AP44" s="343">
        <f t="shared" si="18"/>
        <v>232.55813953488374</v>
      </c>
      <c r="AQ44" s="343">
        <f t="shared" si="18"/>
        <v>244.18604651162792</v>
      </c>
      <c r="AR44" s="343">
        <f t="shared" si="18"/>
        <v>255.81395348837211</v>
      </c>
      <c r="AS44" s="343">
        <f t="shared" si="18"/>
        <v>267.44186046511629</v>
      </c>
      <c r="AT44" s="343">
        <f t="shared" si="18"/>
        <v>279.06976744186045</v>
      </c>
      <c r="AU44" s="284" t="str">
        <f t="shared" si="6"/>
        <v>151310-E-003</v>
      </c>
      <c r="AV44" s="309" t="str">
        <f t="shared" si="7"/>
        <v>VIP01</v>
      </c>
      <c r="AW44" s="284" t="str">
        <f t="shared" si="8"/>
        <v>151512-E-003</v>
      </c>
      <c r="AX44" s="284" t="str">
        <f t="shared" si="9"/>
        <v>KI03</v>
      </c>
      <c r="AY44" s="320"/>
      <c r="AZ44" s="328"/>
    </row>
    <row r="45" spans="1:52" s="271" customFormat="1" ht="13.5" customHeight="1" x14ac:dyDescent="0.2">
      <c r="A45" s="512" t="s">
        <v>87</v>
      </c>
      <c r="B45" s="313" t="s">
        <v>544</v>
      </c>
      <c r="C45" s="551">
        <v>3</v>
      </c>
      <c r="D45" s="336">
        <v>160</v>
      </c>
      <c r="E45" s="272">
        <v>200</v>
      </c>
      <c r="F45" s="337">
        <v>57</v>
      </c>
      <c r="G45" s="301">
        <v>3.02</v>
      </c>
      <c r="H45" s="299">
        <f t="shared" si="0"/>
        <v>54.822156922941979</v>
      </c>
      <c r="I45" s="300">
        <f t="shared" si="10"/>
        <v>0.97896708790967824</v>
      </c>
      <c r="J45" s="404">
        <f t="shared" si="11"/>
        <v>2.807017543859649</v>
      </c>
      <c r="K45" s="299">
        <f t="shared" si="1"/>
        <v>181.30580357142858</v>
      </c>
      <c r="L45" s="405">
        <f t="shared" si="2"/>
        <v>48.954509496061739</v>
      </c>
      <c r="M45" s="362">
        <f t="shared" si="3"/>
        <v>7.0523992099453994E-2</v>
      </c>
      <c r="N45" s="406">
        <f t="shared" si="4"/>
        <v>0.29049777705171786</v>
      </c>
      <c r="O45" s="330" t="s">
        <v>67</v>
      </c>
      <c r="P45" s="330" t="s">
        <v>67</v>
      </c>
      <c r="Q45" s="427"/>
      <c r="R45" s="422">
        <v>500</v>
      </c>
      <c r="S45" s="422">
        <f t="shared" si="12"/>
        <v>525</v>
      </c>
      <c r="T45" s="422">
        <f t="shared" si="13"/>
        <v>550</v>
      </c>
      <c r="U45" s="422">
        <f t="shared" si="14"/>
        <v>575</v>
      </c>
      <c r="V45" s="422">
        <f t="shared" si="15"/>
        <v>600</v>
      </c>
      <c r="W45" s="422">
        <f t="shared" si="16"/>
        <v>625</v>
      </c>
      <c r="X45" s="422">
        <f t="shared" si="17"/>
        <v>650</v>
      </c>
      <c r="Y45" s="298"/>
      <c r="Z45" s="356"/>
      <c r="AA45" s="428"/>
      <c r="AB45" s="429"/>
      <c r="AC45" s="429"/>
      <c r="AD45" s="429"/>
      <c r="AE45" s="429"/>
      <c r="AF45" s="429"/>
      <c r="AG45" s="429"/>
      <c r="AH45" s="429"/>
      <c r="AI45" s="298"/>
      <c r="AJ45" s="374"/>
      <c r="AK45" s="367"/>
      <c r="AL45" s="322"/>
      <c r="AM45" s="368"/>
      <c r="AN45" s="360">
        <f t="shared" si="18"/>
        <v>232.55813953488374</v>
      </c>
      <c r="AO45" s="343">
        <f t="shared" si="18"/>
        <v>244.18604651162792</v>
      </c>
      <c r="AP45" s="343">
        <f t="shared" si="18"/>
        <v>255.81395348837211</v>
      </c>
      <c r="AQ45" s="343">
        <f t="shared" si="18"/>
        <v>267.44186046511629</v>
      </c>
      <c r="AR45" s="343">
        <f t="shared" si="18"/>
        <v>279.06976744186045</v>
      </c>
      <c r="AS45" s="343">
        <f t="shared" si="18"/>
        <v>290.69767441860466</v>
      </c>
      <c r="AT45" s="343">
        <f t="shared" si="18"/>
        <v>302.32558139534888</v>
      </c>
      <c r="AU45" s="284" t="str">
        <f t="shared" si="6"/>
        <v>151310-E-003</v>
      </c>
      <c r="AV45" s="309" t="str">
        <f t="shared" si="7"/>
        <v>VIP01</v>
      </c>
      <c r="AW45" s="324" t="str">
        <f t="shared" si="8"/>
        <v>151512-E-003</v>
      </c>
      <c r="AX45" s="284" t="str">
        <f t="shared" si="9"/>
        <v>KI03</v>
      </c>
      <c r="AY45" s="320"/>
      <c r="AZ45" s="328"/>
    </row>
    <row r="46" spans="1:52" s="271" customFormat="1" ht="13.5" customHeight="1" x14ac:dyDescent="0.2">
      <c r="A46" s="512" t="s">
        <v>87</v>
      </c>
      <c r="B46" s="313" t="s">
        <v>543</v>
      </c>
      <c r="C46" s="551">
        <v>4</v>
      </c>
      <c r="D46" s="336">
        <v>150</v>
      </c>
      <c r="E46" s="272">
        <v>200</v>
      </c>
      <c r="F46" s="337">
        <v>57</v>
      </c>
      <c r="G46" s="301">
        <v>2.78</v>
      </c>
      <c r="H46" s="299">
        <f t="shared" si="0"/>
        <v>58.226799855079975</v>
      </c>
      <c r="I46" s="300">
        <f t="shared" si="10"/>
        <v>1.0397642831264282</v>
      </c>
      <c r="J46" s="404">
        <f t="shared" si="11"/>
        <v>2.6315789473684212</v>
      </c>
      <c r="K46" s="299">
        <f t="shared" si="1"/>
        <v>174.05357142857144</v>
      </c>
      <c r="L46" s="405">
        <f t="shared" si="2"/>
        <v>47.4</v>
      </c>
      <c r="M46" s="362">
        <f t="shared" si="3"/>
        <v>5.3388867853085817E-2</v>
      </c>
      <c r="N46" s="406">
        <f t="shared" si="4"/>
        <v>0.28768935672514617</v>
      </c>
      <c r="O46" s="330" t="s">
        <v>67</v>
      </c>
      <c r="P46" s="286" t="s">
        <v>67</v>
      </c>
      <c r="Q46" s="427"/>
      <c r="R46" s="422">
        <v>450</v>
      </c>
      <c r="S46" s="422">
        <f t="shared" si="12"/>
        <v>475</v>
      </c>
      <c r="T46" s="422">
        <f t="shared" si="13"/>
        <v>500</v>
      </c>
      <c r="U46" s="422">
        <f t="shared" si="14"/>
        <v>525</v>
      </c>
      <c r="V46" s="422">
        <f t="shared" si="15"/>
        <v>550</v>
      </c>
      <c r="W46" s="422">
        <f t="shared" si="16"/>
        <v>575</v>
      </c>
      <c r="X46" s="422">
        <f t="shared" si="17"/>
        <v>600</v>
      </c>
      <c r="Y46" s="298"/>
      <c r="Z46" s="356"/>
      <c r="AA46" s="428"/>
      <c r="AB46" s="429"/>
      <c r="AC46" s="429"/>
      <c r="AD46" s="429"/>
      <c r="AE46" s="429"/>
      <c r="AF46" s="429"/>
      <c r="AG46" s="429"/>
      <c r="AH46" s="429"/>
      <c r="AI46" s="298"/>
      <c r="AJ46" s="374"/>
      <c r="AK46" s="367"/>
      <c r="AL46" s="322"/>
      <c r="AM46" s="368"/>
      <c r="AN46" s="360">
        <f t="shared" si="18"/>
        <v>209.30232558139537</v>
      </c>
      <c r="AO46" s="343">
        <f t="shared" si="18"/>
        <v>220.93023255813955</v>
      </c>
      <c r="AP46" s="343">
        <f t="shared" si="18"/>
        <v>232.55813953488374</v>
      </c>
      <c r="AQ46" s="343">
        <f t="shared" si="18"/>
        <v>244.18604651162792</v>
      </c>
      <c r="AR46" s="343">
        <f t="shared" si="18"/>
        <v>255.81395348837211</v>
      </c>
      <c r="AS46" s="343">
        <f t="shared" si="18"/>
        <v>267.44186046511629</v>
      </c>
      <c r="AT46" s="343">
        <f t="shared" si="18"/>
        <v>279.06976744186045</v>
      </c>
      <c r="AU46" s="284" t="str">
        <f t="shared" si="6"/>
        <v>151310-E-003</v>
      </c>
      <c r="AV46" s="309" t="str">
        <f t="shared" si="7"/>
        <v>VIP01</v>
      </c>
      <c r="AW46" s="284" t="str">
        <f t="shared" si="8"/>
        <v>151512-E-003</v>
      </c>
      <c r="AX46" s="284" t="str">
        <f t="shared" si="9"/>
        <v>KI03</v>
      </c>
      <c r="AY46" s="320"/>
      <c r="AZ46" s="328"/>
    </row>
    <row r="47" spans="1:52" s="271" customFormat="1" ht="13.5" customHeight="1" x14ac:dyDescent="0.2">
      <c r="A47" s="512" t="s">
        <v>87</v>
      </c>
      <c r="B47" s="313" t="s">
        <v>355</v>
      </c>
      <c r="C47" s="551">
        <v>5</v>
      </c>
      <c r="D47" s="336">
        <v>150</v>
      </c>
      <c r="E47" s="272">
        <v>200</v>
      </c>
      <c r="F47" s="337">
        <v>57</v>
      </c>
      <c r="G47" s="301">
        <v>2.78</v>
      </c>
      <c r="H47" s="299">
        <f t="shared" si="0"/>
        <v>58.226799855079975</v>
      </c>
      <c r="I47" s="300">
        <f t="shared" si="10"/>
        <v>1.0397642831264282</v>
      </c>
      <c r="J47" s="404">
        <f t="shared" si="11"/>
        <v>2.6315789473684212</v>
      </c>
      <c r="K47" s="299">
        <f t="shared" si="1"/>
        <v>174.05357142857144</v>
      </c>
      <c r="L47" s="405">
        <f t="shared" si="2"/>
        <v>47.4</v>
      </c>
      <c r="M47" s="362">
        <f t="shared" si="3"/>
        <v>5.3388867853085817E-2</v>
      </c>
      <c r="N47" s="406">
        <f t="shared" si="4"/>
        <v>0.28768935672514617</v>
      </c>
      <c r="O47" s="330" t="s">
        <v>67</v>
      </c>
      <c r="P47" s="286" t="s">
        <v>67</v>
      </c>
      <c r="Q47" s="427"/>
      <c r="R47" s="422">
        <v>450</v>
      </c>
      <c r="S47" s="422">
        <f t="shared" si="12"/>
        <v>475</v>
      </c>
      <c r="T47" s="422">
        <f t="shared" si="13"/>
        <v>500</v>
      </c>
      <c r="U47" s="422">
        <f t="shared" si="14"/>
        <v>525</v>
      </c>
      <c r="V47" s="422">
        <f t="shared" si="15"/>
        <v>550</v>
      </c>
      <c r="W47" s="422">
        <f t="shared" si="16"/>
        <v>575</v>
      </c>
      <c r="X47" s="422">
        <f t="shared" si="17"/>
        <v>600</v>
      </c>
      <c r="Y47" s="298"/>
      <c r="Z47" s="356"/>
      <c r="AA47" s="428"/>
      <c r="AB47" s="429"/>
      <c r="AC47" s="429"/>
      <c r="AD47" s="429"/>
      <c r="AE47" s="429"/>
      <c r="AF47" s="429"/>
      <c r="AG47" s="429"/>
      <c r="AH47" s="429"/>
      <c r="AI47" s="298"/>
      <c r="AJ47" s="374"/>
      <c r="AK47" s="367"/>
      <c r="AL47" s="322"/>
      <c r="AM47" s="368"/>
      <c r="AN47" s="360">
        <f t="shared" si="18"/>
        <v>209.30232558139537</v>
      </c>
      <c r="AO47" s="343">
        <f t="shared" si="18"/>
        <v>220.93023255813955</v>
      </c>
      <c r="AP47" s="343">
        <f t="shared" si="18"/>
        <v>232.55813953488374</v>
      </c>
      <c r="AQ47" s="343">
        <f t="shared" si="18"/>
        <v>244.18604651162792</v>
      </c>
      <c r="AR47" s="343">
        <f t="shared" si="18"/>
        <v>255.81395348837211</v>
      </c>
      <c r="AS47" s="343">
        <f t="shared" si="18"/>
        <v>267.44186046511629</v>
      </c>
      <c r="AT47" s="343">
        <f t="shared" si="18"/>
        <v>279.06976744186045</v>
      </c>
      <c r="AU47" s="284" t="str">
        <f t="shared" si="6"/>
        <v>151310-E-003</v>
      </c>
      <c r="AV47" s="309" t="str">
        <f t="shared" si="7"/>
        <v>VIP01</v>
      </c>
      <c r="AW47" s="324" t="str">
        <f t="shared" si="8"/>
        <v>151512-E-003</v>
      </c>
      <c r="AX47" s="284" t="str">
        <f t="shared" si="9"/>
        <v>KI03</v>
      </c>
      <c r="AY47" s="320"/>
      <c r="AZ47" s="328"/>
    </row>
    <row r="48" spans="1:52" s="271" customFormat="1" ht="13.5" customHeight="1" x14ac:dyDescent="0.2">
      <c r="A48" s="512" t="s">
        <v>87</v>
      </c>
      <c r="B48" s="313" t="s">
        <v>662</v>
      </c>
      <c r="C48" s="551">
        <v>6</v>
      </c>
      <c r="D48" s="336">
        <v>130</v>
      </c>
      <c r="E48" s="272">
        <v>190</v>
      </c>
      <c r="F48" s="337">
        <v>51</v>
      </c>
      <c r="G48" s="301">
        <v>2.67</v>
      </c>
      <c r="H48" s="299">
        <f t="shared" si="0"/>
        <v>66.630195401815143</v>
      </c>
      <c r="I48" s="300">
        <f t="shared" si="10"/>
        <v>1.1898249178895561</v>
      </c>
      <c r="J48" s="404">
        <f t="shared" si="11"/>
        <v>2.5490196078431371</v>
      </c>
      <c r="K48" s="299">
        <f t="shared" si="1"/>
        <v>169.70810439560441</v>
      </c>
      <c r="L48" s="405">
        <f t="shared" si="2"/>
        <v>44.126998538309856</v>
      </c>
      <c r="M48" s="362">
        <f t="shared" si="3"/>
        <v>4.5311008298450507E-2</v>
      </c>
      <c r="N48" s="406">
        <f t="shared" si="4"/>
        <v>0.27235784608660846</v>
      </c>
      <c r="O48" s="330" t="s">
        <v>67</v>
      </c>
      <c r="P48" s="286" t="s">
        <v>67</v>
      </c>
      <c r="Q48" s="427"/>
      <c r="R48" s="422">
        <v>475</v>
      </c>
      <c r="S48" s="422">
        <f t="shared" si="12"/>
        <v>500</v>
      </c>
      <c r="T48" s="422">
        <f t="shared" si="13"/>
        <v>525</v>
      </c>
      <c r="U48" s="422">
        <f t="shared" si="14"/>
        <v>550</v>
      </c>
      <c r="V48" s="422">
        <f t="shared" si="15"/>
        <v>575</v>
      </c>
      <c r="W48" s="422">
        <f t="shared" si="16"/>
        <v>600</v>
      </c>
      <c r="X48" s="422">
        <f t="shared" si="17"/>
        <v>625</v>
      </c>
      <c r="Y48" s="298"/>
      <c r="Z48" s="356"/>
      <c r="AA48" s="428"/>
      <c r="AB48" s="429"/>
      <c r="AC48" s="429"/>
      <c r="AD48" s="429"/>
      <c r="AE48" s="429"/>
      <c r="AF48" s="429"/>
      <c r="AG48" s="429"/>
      <c r="AH48" s="429"/>
      <c r="AI48" s="298"/>
      <c r="AJ48" s="374"/>
      <c r="AK48" s="367"/>
      <c r="AL48" s="322"/>
      <c r="AM48" s="368"/>
      <c r="AN48" s="360">
        <f t="shared" si="18"/>
        <v>220.93023255813955</v>
      </c>
      <c r="AO48" s="343">
        <f t="shared" si="18"/>
        <v>232.55813953488374</v>
      </c>
      <c r="AP48" s="343">
        <f t="shared" si="18"/>
        <v>244.18604651162792</v>
      </c>
      <c r="AQ48" s="343">
        <f t="shared" si="18"/>
        <v>255.81395348837211</v>
      </c>
      <c r="AR48" s="343">
        <f t="shared" si="18"/>
        <v>267.44186046511629</v>
      </c>
      <c r="AS48" s="343">
        <f t="shared" si="18"/>
        <v>279.06976744186045</v>
      </c>
      <c r="AT48" s="343">
        <f t="shared" si="18"/>
        <v>290.69767441860466</v>
      </c>
      <c r="AU48" s="284" t="str">
        <f t="shared" si="6"/>
        <v>151310-E-004</v>
      </c>
      <c r="AV48" s="309" t="str">
        <f t="shared" si="7"/>
        <v>VIP01</v>
      </c>
      <c r="AW48" s="324" t="str">
        <f t="shared" si="8"/>
        <v/>
      </c>
      <c r="AX48" s="422" t="str">
        <f t="shared" si="9"/>
        <v>KI03</v>
      </c>
      <c r="AY48" s="320"/>
      <c r="AZ48" s="328"/>
    </row>
    <row r="49" spans="1:52" s="271" customFormat="1" ht="13.5" customHeight="1" x14ac:dyDescent="0.2">
      <c r="A49" s="512" t="s">
        <v>87</v>
      </c>
      <c r="B49" s="313" t="s">
        <v>356</v>
      </c>
      <c r="C49" s="551">
        <v>7</v>
      </c>
      <c r="D49" s="336">
        <v>143</v>
      </c>
      <c r="E49" s="272">
        <v>200</v>
      </c>
      <c r="F49" s="325">
        <v>51</v>
      </c>
      <c r="G49" s="301">
        <v>2.75</v>
      </c>
      <c r="H49" s="299">
        <f t="shared" si="0"/>
        <v>62.809917355371901</v>
      </c>
      <c r="I49" s="300">
        <f t="shared" si="10"/>
        <v>1.1216056670602126</v>
      </c>
      <c r="J49" s="404">
        <f t="shared" si="11"/>
        <v>2.8039215686274508</v>
      </c>
      <c r="K49" s="299">
        <f t="shared" si="1"/>
        <v>154.28009490509493</v>
      </c>
      <c r="L49" s="405">
        <f t="shared" si="2"/>
        <v>46.280786510170721</v>
      </c>
      <c r="M49" s="362">
        <f t="shared" si="3"/>
        <v>-1.9607843137254832E-2</v>
      </c>
      <c r="N49" s="406">
        <f t="shared" si="4"/>
        <v>0.2942101598582576</v>
      </c>
      <c r="O49" s="330" t="s">
        <v>4</v>
      </c>
      <c r="P49" s="286" t="s">
        <v>4</v>
      </c>
      <c r="Q49" s="427"/>
      <c r="R49" s="422">
        <v>475</v>
      </c>
      <c r="S49" s="422">
        <f t="shared" si="12"/>
        <v>500</v>
      </c>
      <c r="T49" s="422">
        <f t="shared" si="13"/>
        <v>525</v>
      </c>
      <c r="U49" s="422">
        <f t="shared" si="14"/>
        <v>550</v>
      </c>
      <c r="V49" s="422">
        <f t="shared" si="15"/>
        <v>575</v>
      </c>
      <c r="W49" s="422">
        <f t="shared" si="16"/>
        <v>600</v>
      </c>
      <c r="X49" s="422">
        <f t="shared" si="17"/>
        <v>625</v>
      </c>
      <c r="Y49" s="298"/>
      <c r="Z49" s="356"/>
      <c r="AA49" s="428"/>
      <c r="AB49" s="429"/>
      <c r="AC49" s="429"/>
      <c r="AD49" s="429"/>
      <c r="AE49" s="429"/>
      <c r="AF49" s="429"/>
      <c r="AG49" s="429"/>
      <c r="AH49" s="429"/>
      <c r="AI49" s="298"/>
      <c r="AJ49" s="374"/>
      <c r="AK49" s="367"/>
      <c r="AL49" s="322"/>
      <c r="AM49" s="368"/>
      <c r="AN49" s="360">
        <f t="shared" si="18"/>
        <v>220.93023255813955</v>
      </c>
      <c r="AO49" s="343">
        <f t="shared" si="18"/>
        <v>232.55813953488374</v>
      </c>
      <c r="AP49" s="343">
        <f t="shared" si="18"/>
        <v>244.18604651162792</v>
      </c>
      <c r="AQ49" s="343">
        <f t="shared" si="18"/>
        <v>255.81395348837211</v>
      </c>
      <c r="AR49" s="343">
        <f t="shared" si="18"/>
        <v>267.44186046511629</v>
      </c>
      <c r="AS49" s="343">
        <f t="shared" si="18"/>
        <v>279.06976744186045</v>
      </c>
      <c r="AT49" s="343">
        <f t="shared" si="18"/>
        <v>290.69767441860466</v>
      </c>
      <c r="AU49" s="396" t="str">
        <f t="shared" si="6"/>
        <v>151310-E-003 + 3x151310-D-024</v>
      </c>
      <c r="AV49" s="309" t="str">
        <f t="shared" si="7"/>
        <v>VIP01</v>
      </c>
      <c r="AW49" s="324"/>
      <c r="AX49" s="284" t="str">
        <f t="shared" si="9"/>
        <v>KI03</v>
      </c>
      <c r="AY49" s="320"/>
      <c r="AZ49" s="328"/>
    </row>
    <row r="50" spans="1:52" s="271" customFormat="1" ht="13.5" customHeight="1" x14ac:dyDescent="0.2">
      <c r="A50" s="512" t="s">
        <v>87</v>
      </c>
      <c r="B50" s="313" t="s">
        <v>357</v>
      </c>
      <c r="C50" s="551">
        <v>8</v>
      </c>
      <c r="D50" s="336">
        <v>155</v>
      </c>
      <c r="E50" s="272">
        <v>200</v>
      </c>
      <c r="F50" s="337">
        <v>57</v>
      </c>
      <c r="G50" s="301">
        <v>2.85</v>
      </c>
      <c r="H50" s="299">
        <f t="shared" si="0"/>
        <v>55.401662049861493</v>
      </c>
      <c r="I50" s="300">
        <f t="shared" si="10"/>
        <v>0.98931539374752664</v>
      </c>
      <c r="J50" s="404">
        <f t="shared" si="11"/>
        <v>2.7192982456140351</v>
      </c>
      <c r="K50" s="299">
        <f t="shared" si="1"/>
        <v>168.43894009216592</v>
      </c>
      <c r="L50" s="405">
        <f t="shared" si="2"/>
        <v>48.183524155047024</v>
      </c>
      <c r="M50" s="362">
        <f t="shared" si="3"/>
        <v>4.5860264696829821E-2</v>
      </c>
      <c r="N50" s="406">
        <f t="shared" si="4"/>
        <v>0.29980859474251481</v>
      </c>
      <c r="O50" s="330" t="s">
        <v>4</v>
      </c>
      <c r="P50" s="286" t="s">
        <v>4</v>
      </c>
      <c r="Q50" s="427"/>
      <c r="R50" s="422">
        <v>450</v>
      </c>
      <c r="S50" s="422">
        <f t="shared" si="12"/>
        <v>475</v>
      </c>
      <c r="T50" s="422">
        <f t="shared" si="13"/>
        <v>500</v>
      </c>
      <c r="U50" s="422">
        <f t="shared" si="14"/>
        <v>525</v>
      </c>
      <c r="V50" s="422">
        <f t="shared" si="15"/>
        <v>550</v>
      </c>
      <c r="W50" s="422">
        <f t="shared" si="16"/>
        <v>575</v>
      </c>
      <c r="X50" s="422">
        <f t="shared" si="17"/>
        <v>600</v>
      </c>
      <c r="Y50" s="298"/>
      <c r="Z50" s="356"/>
      <c r="AA50" s="428"/>
      <c r="AB50" s="429"/>
      <c r="AC50" s="429"/>
      <c r="AD50" s="429"/>
      <c r="AE50" s="429"/>
      <c r="AF50" s="429"/>
      <c r="AG50" s="429"/>
      <c r="AH50" s="429"/>
      <c r="AI50" s="298"/>
      <c r="AJ50" s="374"/>
      <c r="AK50" s="367"/>
      <c r="AL50" s="322"/>
      <c r="AM50" s="368"/>
      <c r="AN50" s="360">
        <f t="shared" si="18"/>
        <v>209.30232558139537</v>
      </c>
      <c r="AO50" s="343">
        <f t="shared" si="18"/>
        <v>220.93023255813955</v>
      </c>
      <c r="AP50" s="343">
        <f t="shared" si="18"/>
        <v>232.55813953488374</v>
      </c>
      <c r="AQ50" s="343">
        <f t="shared" si="18"/>
        <v>244.18604651162792</v>
      </c>
      <c r="AR50" s="343">
        <f t="shared" si="18"/>
        <v>255.81395348837211</v>
      </c>
      <c r="AS50" s="343">
        <f t="shared" si="18"/>
        <v>267.44186046511629</v>
      </c>
      <c r="AT50" s="343">
        <f t="shared" si="18"/>
        <v>279.06976744186045</v>
      </c>
      <c r="AU50" s="284" t="str">
        <f t="shared" si="6"/>
        <v>151310-E-003</v>
      </c>
      <c r="AV50" s="309" t="str">
        <f t="shared" si="7"/>
        <v>VIP01</v>
      </c>
      <c r="AW50" s="324"/>
      <c r="AX50" s="284" t="str">
        <f t="shared" si="9"/>
        <v>KI03</v>
      </c>
      <c r="AY50" s="320"/>
      <c r="AZ50" s="328"/>
    </row>
    <row r="51" spans="1:52" s="271" customFormat="1" ht="13.5" customHeight="1" x14ac:dyDescent="0.2">
      <c r="A51" s="512" t="s">
        <v>87</v>
      </c>
      <c r="B51" s="313" t="s">
        <v>354</v>
      </c>
      <c r="C51" s="551">
        <v>9</v>
      </c>
      <c r="D51" s="336">
        <v>140</v>
      </c>
      <c r="E51" s="272">
        <v>200</v>
      </c>
      <c r="F51" s="337">
        <v>57</v>
      </c>
      <c r="G51" s="301">
        <v>2.77</v>
      </c>
      <c r="H51" s="299">
        <f t="shared" si="0"/>
        <v>55.389748335049326</v>
      </c>
      <c r="I51" s="300">
        <f t="shared" si="10"/>
        <v>0.98910264884016652</v>
      </c>
      <c r="J51" s="404">
        <f t="shared" si="11"/>
        <v>2.4561403508771931</v>
      </c>
      <c r="K51" s="299">
        <f t="shared" si="1"/>
        <v>176.12563775510205</v>
      </c>
      <c r="L51" s="405">
        <f t="shared" si="2"/>
        <v>45.792750517958623</v>
      </c>
      <c r="M51" s="362">
        <f t="shared" si="3"/>
        <v>0.11330673253530937</v>
      </c>
      <c r="N51" s="406">
        <f t="shared" si="4"/>
        <v>0.29322482808444755</v>
      </c>
      <c r="O51" s="330" t="s">
        <v>67</v>
      </c>
      <c r="P51" s="286" t="s">
        <v>67</v>
      </c>
      <c r="Q51" s="427"/>
      <c r="R51" s="422">
        <v>425</v>
      </c>
      <c r="S51" s="422">
        <f t="shared" si="12"/>
        <v>450</v>
      </c>
      <c r="T51" s="422">
        <f t="shared" si="13"/>
        <v>475</v>
      </c>
      <c r="U51" s="422">
        <f t="shared" si="14"/>
        <v>500</v>
      </c>
      <c r="V51" s="422">
        <f t="shared" si="15"/>
        <v>525</v>
      </c>
      <c r="W51" s="422">
        <f t="shared" si="16"/>
        <v>550</v>
      </c>
      <c r="X51" s="422">
        <f t="shared" si="17"/>
        <v>575</v>
      </c>
      <c r="Y51" s="298"/>
      <c r="Z51" s="356"/>
      <c r="AA51" s="428"/>
      <c r="AB51" s="429"/>
      <c r="AC51" s="429"/>
      <c r="AD51" s="429"/>
      <c r="AE51" s="429"/>
      <c r="AF51" s="429"/>
      <c r="AG51" s="429"/>
      <c r="AH51" s="429"/>
      <c r="AI51" s="298"/>
      <c r="AJ51" s="374"/>
      <c r="AK51" s="367"/>
      <c r="AL51" s="322"/>
      <c r="AM51" s="368"/>
      <c r="AN51" s="360">
        <f t="shared" si="18"/>
        <v>197.67441860465118</v>
      </c>
      <c r="AO51" s="343">
        <f t="shared" si="18"/>
        <v>209.30232558139537</v>
      </c>
      <c r="AP51" s="343">
        <f t="shared" si="18"/>
        <v>220.93023255813955</v>
      </c>
      <c r="AQ51" s="343">
        <f t="shared" si="18"/>
        <v>232.55813953488374</v>
      </c>
      <c r="AR51" s="343">
        <f t="shared" si="18"/>
        <v>244.18604651162792</v>
      </c>
      <c r="AS51" s="343">
        <f t="shared" si="18"/>
        <v>255.81395348837211</v>
      </c>
      <c r="AT51" s="343">
        <f t="shared" si="18"/>
        <v>267.44186046511629</v>
      </c>
      <c r="AU51" s="284" t="str">
        <f t="shared" si="6"/>
        <v>151310-E-003</v>
      </c>
      <c r="AV51" s="309" t="str">
        <f t="shared" si="7"/>
        <v>VIP01</v>
      </c>
      <c r="AW51" s="284" t="str">
        <f t="shared" si="8"/>
        <v>151512-E-003</v>
      </c>
      <c r="AX51" s="284" t="str">
        <f t="shared" si="9"/>
        <v>KI04</v>
      </c>
      <c r="AY51" s="320"/>
      <c r="AZ51" s="328"/>
    </row>
    <row r="52" spans="1:52" s="271" customFormat="1" ht="13.5" customHeight="1" x14ac:dyDescent="0.2">
      <c r="A52" s="512" t="s">
        <v>87</v>
      </c>
      <c r="B52" s="313" t="s">
        <v>198</v>
      </c>
      <c r="C52" s="551">
        <v>10</v>
      </c>
      <c r="D52" s="336">
        <v>175</v>
      </c>
      <c r="E52" s="272">
        <v>222</v>
      </c>
      <c r="F52" s="337">
        <v>70</v>
      </c>
      <c r="G52" s="301">
        <v>2.75</v>
      </c>
      <c r="H52" s="299">
        <f t="shared" si="0"/>
        <v>39.669421487603309</v>
      </c>
      <c r="I52" s="300">
        <f t="shared" si="10"/>
        <v>0.70838252656434475</v>
      </c>
      <c r="J52" s="404">
        <f t="shared" si="11"/>
        <v>2.5</v>
      </c>
      <c r="K52" s="299">
        <f t="shared" si="1"/>
        <v>150</v>
      </c>
      <c r="L52" s="405">
        <f t="shared" si="2"/>
        <v>51.197851517422102</v>
      </c>
      <c r="M52" s="362">
        <f t="shared" si="3"/>
        <v>9.0909090909090912E-2</v>
      </c>
      <c r="N52" s="406">
        <f t="shared" si="4"/>
        <v>0.37545091112776208</v>
      </c>
      <c r="O52" s="330" t="s">
        <v>4</v>
      </c>
      <c r="P52" s="286" t="s">
        <v>4</v>
      </c>
      <c r="Q52" s="330" t="s">
        <v>18</v>
      </c>
      <c r="R52" s="272">
        <v>300</v>
      </c>
      <c r="S52" s="272">
        <f t="shared" si="12"/>
        <v>325</v>
      </c>
      <c r="T52" s="272">
        <f t="shared" si="13"/>
        <v>350</v>
      </c>
      <c r="U52" s="272">
        <f t="shared" si="14"/>
        <v>375</v>
      </c>
      <c r="V52" s="272">
        <f t="shared" si="15"/>
        <v>400</v>
      </c>
      <c r="W52" s="272">
        <f t="shared" si="16"/>
        <v>425</v>
      </c>
      <c r="X52" s="272">
        <f t="shared" si="17"/>
        <v>450</v>
      </c>
      <c r="Y52" s="274" t="s">
        <v>322</v>
      </c>
      <c r="Z52" s="355" t="s">
        <v>323</v>
      </c>
      <c r="AA52" s="360">
        <f>(R52-25)/2.52</f>
        <v>109.12698412698413</v>
      </c>
      <c r="AB52" s="343">
        <f>(R52)/2.52</f>
        <v>119.04761904761905</v>
      </c>
      <c r="AC52" s="343">
        <f>(R52+25)/2.52</f>
        <v>128.96825396825398</v>
      </c>
      <c r="AD52" s="343">
        <f>(R52+50)/2.52</f>
        <v>138.88888888888889</v>
      </c>
      <c r="AE52" s="343">
        <f>(R52+75)/2.52</f>
        <v>148.8095238095238</v>
      </c>
      <c r="AF52" s="343">
        <f>(R52+100)/2.52</f>
        <v>158.73015873015873</v>
      </c>
      <c r="AG52" s="343">
        <f>(R52+125)/2.52</f>
        <v>168.65079365079364</v>
      </c>
      <c r="AH52" s="343">
        <f>(R52+150)/2.52</f>
        <v>178.57142857142858</v>
      </c>
      <c r="AI52" s="274" t="s">
        <v>330</v>
      </c>
      <c r="AJ52" s="374" t="s">
        <v>291</v>
      </c>
      <c r="AK52" s="367" t="s">
        <v>250</v>
      </c>
      <c r="AL52" s="322" t="s">
        <v>251</v>
      </c>
      <c r="AM52" s="368" t="s">
        <v>245</v>
      </c>
      <c r="AN52" s="360">
        <f t="shared" si="18"/>
        <v>139.53488372093022</v>
      </c>
      <c r="AO52" s="343">
        <f t="shared" si="18"/>
        <v>151.16279069767444</v>
      </c>
      <c r="AP52" s="343">
        <f t="shared" si="18"/>
        <v>162.79069767441862</v>
      </c>
      <c r="AQ52" s="343">
        <f t="shared" si="18"/>
        <v>174.41860465116281</v>
      </c>
      <c r="AR52" s="343">
        <f t="shared" si="18"/>
        <v>186.04651162790699</v>
      </c>
      <c r="AS52" s="343">
        <f t="shared" si="18"/>
        <v>197.67441860465118</v>
      </c>
      <c r="AT52" s="343">
        <f t="shared" si="18"/>
        <v>209.30232558139537</v>
      </c>
      <c r="AU52" s="284" t="str">
        <f t="shared" si="6"/>
        <v>151310-E-001</v>
      </c>
      <c r="AV52" s="309" t="str">
        <f t="shared" si="7"/>
        <v>VIP01</v>
      </c>
      <c r="AW52" s="284" t="str">
        <f t="shared" si="8"/>
        <v>151512-E-001</v>
      </c>
      <c r="AX52" s="284" t="str">
        <f t="shared" si="9"/>
        <v>KI03</v>
      </c>
      <c r="AY52" s="285"/>
      <c r="AZ52" s="327"/>
    </row>
    <row r="53" spans="1:52" s="271" customFormat="1" ht="13.5" customHeight="1" x14ac:dyDescent="0.2">
      <c r="A53" s="512" t="s">
        <v>87</v>
      </c>
      <c r="B53" s="313" t="s">
        <v>196</v>
      </c>
      <c r="C53" s="551">
        <v>11</v>
      </c>
      <c r="D53" s="336">
        <v>200</v>
      </c>
      <c r="E53" s="272">
        <v>240</v>
      </c>
      <c r="F53" s="337">
        <v>76</v>
      </c>
      <c r="G53" s="301">
        <v>2.9</v>
      </c>
      <c r="H53" s="299">
        <f t="shared" si="0"/>
        <v>41.617122473246134</v>
      </c>
      <c r="I53" s="300">
        <f t="shared" si="10"/>
        <v>0.74316290130796669</v>
      </c>
      <c r="J53" s="404">
        <f t="shared" si="11"/>
        <v>2.6315789473684212</v>
      </c>
      <c r="K53" s="299">
        <f t="shared" si="1"/>
        <v>180.5</v>
      </c>
      <c r="L53" s="405">
        <f t="shared" si="2"/>
        <v>54.732805519176516</v>
      </c>
      <c r="M53" s="362">
        <f t="shared" si="3"/>
        <v>9.255898366606162E-2</v>
      </c>
      <c r="N53" s="406">
        <f t="shared" si="4"/>
        <v>0.33415818106444611</v>
      </c>
      <c r="O53" s="330" t="s">
        <v>4</v>
      </c>
      <c r="P53" s="286" t="s">
        <v>4</v>
      </c>
      <c r="Q53" s="330" t="s">
        <v>27</v>
      </c>
      <c r="R53" s="272">
        <v>350</v>
      </c>
      <c r="S53" s="272">
        <f t="shared" si="12"/>
        <v>375</v>
      </c>
      <c r="T53" s="272">
        <f t="shared" si="13"/>
        <v>400</v>
      </c>
      <c r="U53" s="272">
        <f t="shared" si="14"/>
        <v>425</v>
      </c>
      <c r="V53" s="272">
        <f t="shared" si="15"/>
        <v>450</v>
      </c>
      <c r="W53" s="272">
        <f t="shared" si="16"/>
        <v>475</v>
      </c>
      <c r="X53" s="272">
        <f t="shared" si="17"/>
        <v>500</v>
      </c>
      <c r="Y53" s="274" t="s">
        <v>324</v>
      </c>
      <c r="Z53" s="355" t="s">
        <v>325</v>
      </c>
      <c r="AA53" s="360">
        <f>(R53-25)/2.37</f>
        <v>137.13080168776369</v>
      </c>
      <c r="AB53" s="343">
        <f>(R53)/2.37</f>
        <v>147.67932489451476</v>
      </c>
      <c r="AC53" s="343">
        <f>(R53+25)/2.37</f>
        <v>158.22784810126581</v>
      </c>
      <c r="AD53" s="343">
        <f>(R53+50)/2.37</f>
        <v>168.77637130801688</v>
      </c>
      <c r="AE53" s="343">
        <f>(R53+75)/2.37</f>
        <v>179.32489451476792</v>
      </c>
      <c r="AF53" s="343">
        <f>(R53+100)/2.37</f>
        <v>189.87341772151899</v>
      </c>
      <c r="AG53" s="343">
        <f>(R53+125)/2.37</f>
        <v>200.42194092827003</v>
      </c>
      <c r="AH53" s="343">
        <f>(R53+150)/2.37</f>
        <v>210.97046413502107</v>
      </c>
      <c r="AI53" s="274" t="s">
        <v>329</v>
      </c>
      <c r="AJ53" s="374" t="s">
        <v>291</v>
      </c>
      <c r="AK53" s="367" t="s">
        <v>248</v>
      </c>
      <c r="AL53" s="322" t="s">
        <v>248</v>
      </c>
      <c r="AM53" s="368" t="s">
        <v>245</v>
      </c>
      <c r="AN53" s="419">
        <f t="shared" si="18"/>
        <v>162.79069767441862</v>
      </c>
      <c r="AO53" s="420">
        <f t="shared" si="18"/>
        <v>174.41860465116281</v>
      </c>
      <c r="AP53" s="420">
        <f t="shared" si="18"/>
        <v>186.04651162790699</v>
      </c>
      <c r="AQ53" s="420">
        <f t="shared" si="18"/>
        <v>197.67441860465118</v>
      </c>
      <c r="AR53" s="420">
        <f t="shared" si="18"/>
        <v>209.30232558139537</v>
      </c>
      <c r="AS53" s="420">
        <f t="shared" si="18"/>
        <v>220.93023255813955</v>
      </c>
      <c r="AT53" s="420">
        <f t="shared" si="18"/>
        <v>232.55813953488374</v>
      </c>
      <c r="AU53" s="324" t="str">
        <f t="shared" si="6"/>
        <v/>
      </c>
      <c r="AV53" s="421" t="str">
        <f t="shared" si="7"/>
        <v>VIP01</v>
      </c>
      <c r="AW53" s="324" t="str">
        <f t="shared" si="8"/>
        <v/>
      </c>
      <c r="AX53" s="422" t="str">
        <f t="shared" si="9"/>
        <v>KI03</v>
      </c>
      <c r="AY53" s="285"/>
      <c r="AZ53" s="327"/>
    </row>
    <row r="54" spans="1:52" s="271" customFormat="1" ht="13.5" customHeight="1" x14ac:dyDescent="0.2">
      <c r="A54" s="512" t="s">
        <v>87</v>
      </c>
      <c r="B54" s="313" t="s">
        <v>197</v>
      </c>
      <c r="C54" s="551">
        <v>12</v>
      </c>
      <c r="D54" s="336">
        <v>200</v>
      </c>
      <c r="E54" s="272">
        <v>240</v>
      </c>
      <c r="F54" s="337">
        <v>76</v>
      </c>
      <c r="G54" s="301">
        <v>2.9</v>
      </c>
      <c r="H54" s="299">
        <f t="shared" si="0"/>
        <v>38.644470868014267</v>
      </c>
      <c r="I54" s="300">
        <f t="shared" si="10"/>
        <v>0.69007983692882624</v>
      </c>
      <c r="J54" s="404">
        <f t="shared" si="11"/>
        <v>2.6315789473684212</v>
      </c>
      <c r="K54" s="299">
        <f t="shared" si="1"/>
        <v>167.60714285714286</v>
      </c>
      <c r="L54" s="405">
        <f t="shared" si="2"/>
        <v>54.732805519176516</v>
      </c>
      <c r="M54" s="362">
        <f t="shared" si="3"/>
        <v>9.255898366606162E-2</v>
      </c>
      <c r="N54" s="406">
        <f t="shared" si="4"/>
        <v>0.3598626565309419</v>
      </c>
      <c r="O54" s="330" t="s">
        <v>67</v>
      </c>
      <c r="P54" s="286" t="s">
        <v>67</v>
      </c>
      <c r="Q54" s="330" t="s">
        <v>27</v>
      </c>
      <c r="R54" s="272">
        <v>325</v>
      </c>
      <c r="S54" s="272">
        <f t="shared" si="12"/>
        <v>350</v>
      </c>
      <c r="T54" s="272">
        <f t="shared" si="13"/>
        <v>375</v>
      </c>
      <c r="U54" s="272">
        <f t="shared" si="14"/>
        <v>400</v>
      </c>
      <c r="V54" s="272">
        <f t="shared" si="15"/>
        <v>425</v>
      </c>
      <c r="W54" s="272">
        <f t="shared" si="16"/>
        <v>450</v>
      </c>
      <c r="X54" s="272">
        <f t="shared" si="17"/>
        <v>475</v>
      </c>
      <c r="Y54" s="274" t="s">
        <v>324</v>
      </c>
      <c r="Z54" s="355" t="s">
        <v>325</v>
      </c>
      <c r="AA54" s="360">
        <f>(R54-25)/2.37</f>
        <v>126.58227848101265</v>
      </c>
      <c r="AB54" s="343">
        <f>(R54)/2.37</f>
        <v>137.13080168776369</v>
      </c>
      <c r="AC54" s="343">
        <f>(R54+25)/2.37</f>
        <v>147.67932489451476</v>
      </c>
      <c r="AD54" s="343">
        <f>(R54+50)/2.37</f>
        <v>158.22784810126581</v>
      </c>
      <c r="AE54" s="343">
        <f>(R54+75)/2.37</f>
        <v>168.77637130801688</v>
      </c>
      <c r="AF54" s="343">
        <f>(R54+100)/2.37</f>
        <v>179.32489451476792</v>
      </c>
      <c r="AG54" s="343">
        <f>(R54+125)/2.37</f>
        <v>189.87341772151899</v>
      </c>
      <c r="AH54" s="343">
        <f>(R54+150)/2.37</f>
        <v>200.42194092827003</v>
      </c>
      <c r="AI54" s="274" t="s">
        <v>329</v>
      </c>
      <c r="AJ54" s="374" t="s">
        <v>291</v>
      </c>
      <c r="AK54" s="367" t="s">
        <v>248</v>
      </c>
      <c r="AL54" s="322" t="s">
        <v>248</v>
      </c>
      <c r="AM54" s="368" t="s">
        <v>245</v>
      </c>
      <c r="AN54" s="419">
        <f t="shared" si="18"/>
        <v>151.16279069767444</v>
      </c>
      <c r="AO54" s="420">
        <f t="shared" si="18"/>
        <v>162.79069767441862</v>
      </c>
      <c r="AP54" s="420">
        <f t="shared" si="18"/>
        <v>174.41860465116281</v>
      </c>
      <c r="AQ54" s="420">
        <f t="shared" si="18"/>
        <v>186.04651162790699</v>
      </c>
      <c r="AR54" s="420">
        <f t="shared" si="18"/>
        <v>197.67441860465118</v>
      </c>
      <c r="AS54" s="420">
        <f t="shared" si="18"/>
        <v>209.30232558139537</v>
      </c>
      <c r="AT54" s="420">
        <f t="shared" si="18"/>
        <v>220.93023255813955</v>
      </c>
      <c r="AU54" s="324" t="str">
        <f t="shared" si="6"/>
        <v/>
      </c>
      <c r="AV54" s="421" t="str">
        <f t="shared" si="7"/>
        <v>VIP01</v>
      </c>
      <c r="AW54" s="324" t="str">
        <f t="shared" si="8"/>
        <v/>
      </c>
      <c r="AX54" s="422" t="str">
        <f t="shared" si="9"/>
        <v>KI03</v>
      </c>
      <c r="AY54" s="285"/>
      <c r="AZ54" s="327"/>
    </row>
    <row r="55" spans="1:52" s="271" customFormat="1" ht="13.5" customHeight="1" x14ac:dyDescent="0.2">
      <c r="A55" s="512" t="s">
        <v>620</v>
      </c>
      <c r="B55" s="313" t="s">
        <v>621</v>
      </c>
      <c r="C55" s="551">
        <v>2</v>
      </c>
      <c r="D55" s="336">
        <v>178</v>
      </c>
      <c r="E55" s="272">
        <v>216</v>
      </c>
      <c r="F55" s="337">
        <v>63</v>
      </c>
      <c r="G55" s="301">
        <v>2.9</v>
      </c>
      <c r="H55" s="299">
        <f t="shared" si="0"/>
        <v>44.589774078478001</v>
      </c>
      <c r="I55" s="300">
        <f t="shared" si="10"/>
        <v>0.79624596568710715</v>
      </c>
      <c r="J55" s="404">
        <f t="shared" si="11"/>
        <v>2.8253968253968256</v>
      </c>
      <c r="K55" s="299">
        <f t="shared" si="1"/>
        <v>149.31530898876403</v>
      </c>
      <c r="L55" s="405">
        <f t="shared" si="2"/>
        <v>51.634825457243487</v>
      </c>
      <c r="M55" s="362">
        <f t="shared" si="3"/>
        <v>2.5725232621784257E-2</v>
      </c>
      <c r="N55" s="406">
        <f t="shared" si="4"/>
        <v>0.35494161499497745</v>
      </c>
      <c r="O55" s="330"/>
      <c r="P55" s="286"/>
      <c r="Q55" s="330" t="s">
        <v>19</v>
      </c>
      <c r="R55" s="272">
        <v>375</v>
      </c>
      <c r="S55" s="272">
        <f t="shared" si="12"/>
        <v>400</v>
      </c>
      <c r="T55" s="272">
        <f t="shared" si="13"/>
        <v>425</v>
      </c>
      <c r="U55" s="272">
        <f t="shared" si="14"/>
        <v>450</v>
      </c>
      <c r="V55" s="272">
        <f t="shared" si="15"/>
        <v>475</v>
      </c>
      <c r="W55" s="272">
        <f t="shared" si="16"/>
        <v>500</v>
      </c>
      <c r="X55" s="272">
        <f t="shared" si="17"/>
        <v>525</v>
      </c>
      <c r="Y55" s="274" t="s">
        <v>321</v>
      </c>
      <c r="Z55" s="356"/>
      <c r="AA55" s="360">
        <f>(R55-25)/2.6</f>
        <v>134.61538461538461</v>
      </c>
      <c r="AB55" s="343">
        <f>R55/2.6</f>
        <v>144.23076923076923</v>
      </c>
      <c r="AC55" s="343">
        <f>(R55+25)/2.6</f>
        <v>153.84615384615384</v>
      </c>
      <c r="AD55" s="343">
        <f>(R55+50)/2.6</f>
        <v>163.46153846153845</v>
      </c>
      <c r="AE55" s="343">
        <f>(R55+75)/2.6</f>
        <v>173.07692307692307</v>
      </c>
      <c r="AF55" s="343">
        <f>(R55+100)/2.6</f>
        <v>182.69230769230768</v>
      </c>
      <c r="AG55" s="343">
        <f>(R55+125)/2.6</f>
        <v>192.30769230769229</v>
      </c>
      <c r="AH55" s="343">
        <f>(R55+150)/2.6</f>
        <v>201.92307692307691</v>
      </c>
      <c r="AI55" s="274" t="s">
        <v>331</v>
      </c>
      <c r="AJ55" s="374"/>
      <c r="AK55" s="367"/>
      <c r="AL55" s="322"/>
      <c r="AM55" s="368"/>
      <c r="AN55" s="338">
        <f t="shared" si="18"/>
        <v>174.41860465116281</v>
      </c>
      <c r="AO55" s="387">
        <f t="shared" si="18"/>
        <v>186.04651162790699</v>
      </c>
      <c r="AP55" s="387">
        <f t="shared" si="18"/>
        <v>197.67441860465118</v>
      </c>
      <c r="AQ55" s="387">
        <f t="shared" si="18"/>
        <v>209.30232558139537</v>
      </c>
      <c r="AR55" s="387">
        <f t="shared" si="18"/>
        <v>220.93023255813955</v>
      </c>
      <c r="AS55" s="387">
        <f t="shared" si="18"/>
        <v>232.55813953488374</v>
      </c>
      <c r="AT55" s="387">
        <f t="shared" si="18"/>
        <v>244.18604651162792</v>
      </c>
      <c r="AU55" s="284" t="str">
        <f t="shared" si="6"/>
        <v>151310-E-002</v>
      </c>
      <c r="AV55" s="394" t="str">
        <f t="shared" si="7"/>
        <v>VIP01</v>
      </c>
      <c r="AW55" s="284" t="str">
        <f t="shared" si="8"/>
        <v>151512-E-002</v>
      </c>
      <c r="AX55" s="272" t="str">
        <f t="shared" si="9"/>
        <v>KI03</v>
      </c>
      <c r="AY55" s="285"/>
      <c r="AZ55" s="327"/>
    </row>
    <row r="56" spans="1:52" s="271" customFormat="1" ht="13.5" customHeight="1" x14ac:dyDescent="0.2">
      <c r="A56" s="512" t="s">
        <v>620</v>
      </c>
      <c r="B56" s="313" t="s">
        <v>622</v>
      </c>
      <c r="C56" s="551">
        <v>3</v>
      </c>
      <c r="D56" s="336">
        <v>203</v>
      </c>
      <c r="E56" s="272">
        <v>240</v>
      </c>
      <c r="F56" s="337">
        <v>76</v>
      </c>
      <c r="G56" s="301">
        <v>2.75</v>
      </c>
      <c r="H56" s="299">
        <f t="shared" si="0"/>
        <v>39.669421487603309</v>
      </c>
      <c r="I56" s="300">
        <f t="shared" si="10"/>
        <v>0.70838252656434475</v>
      </c>
      <c r="J56" s="404">
        <f t="shared" si="11"/>
        <v>2.6710526315789473</v>
      </c>
      <c r="K56" s="299">
        <f t="shared" si="1"/>
        <v>152.42786769880365</v>
      </c>
      <c r="L56" s="405">
        <f t="shared" si="2"/>
        <v>55.141773638503857</v>
      </c>
      <c r="M56" s="362">
        <f t="shared" si="3"/>
        <v>2.8708133971291874E-2</v>
      </c>
      <c r="N56" s="406">
        <f t="shared" si="4"/>
        <v>0.37244882194428053</v>
      </c>
      <c r="O56" s="330"/>
      <c r="P56" s="286"/>
      <c r="Q56" s="330" t="s">
        <v>27</v>
      </c>
      <c r="R56" s="272">
        <v>300</v>
      </c>
      <c r="S56" s="272">
        <f t="shared" si="12"/>
        <v>325</v>
      </c>
      <c r="T56" s="272">
        <f t="shared" si="13"/>
        <v>350</v>
      </c>
      <c r="U56" s="272">
        <f t="shared" si="14"/>
        <v>375</v>
      </c>
      <c r="V56" s="272">
        <f t="shared" si="15"/>
        <v>400</v>
      </c>
      <c r="W56" s="272">
        <f t="shared" si="16"/>
        <v>425</v>
      </c>
      <c r="X56" s="272">
        <f t="shared" si="17"/>
        <v>450</v>
      </c>
      <c r="Y56" s="274" t="s">
        <v>324</v>
      </c>
      <c r="Z56" s="355" t="s">
        <v>325</v>
      </c>
      <c r="AA56" s="360">
        <f>(R56-25)/2.37</f>
        <v>116.03375527426159</v>
      </c>
      <c r="AB56" s="343">
        <f>(R56)/2.37</f>
        <v>126.58227848101265</v>
      </c>
      <c r="AC56" s="343">
        <f>(R56+25)/2.37</f>
        <v>137.13080168776369</v>
      </c>
      <c r="AD56" s="343">
        <f>(R56+50)/2.37</f>
        <v>147.67932489451476</v>
      </c>
      <c r="AE56" s="343">
        <f>(R56+75)/2.37</f>
        <v>158.22784810126581</v>
      </c>
      <c r="AF56" s="343">
        <f>(R56+100)/2.37</f>
        <v>168.77637130801688</v>
      </c>
      <c r="AG56" s="343">
        <f>(R56+125)/2.37</f>
        <v>179.32489451476792</v>
      </c>
      <c r="AH56" s="343">
        <f>(R56+150)/2.37</f>
        <v>189.87341772151899</v>
      </c>
      <c r="AI56" s="274" t="s">
        <v>329</v>
      </c>
      <c r="AJ56" s="374"/>
      <c r="AK56" s="367"/>
      <c r="AL56" s="322"/>
      <c r="AM56" s="368"/>
      <c r="AN56" s="419">
        <f t="shared" si="18"/>
        <v>139.53488372093022</v>
      </c>
      <c r="AO56" s="420">
        <f t="shared" si="18"/>
        <v>151.16279069767444</v>
      </c>
      <c r="AP56" s="420">
        <f t="shared" si="18"/>
        <v>162.79069767441862</v>
      </c>
      <c r="AQ56" s="420">
        <f t="shared" si="18"/>
        <v>174.41860465116281</v>
      </c>
      <c r="AR56" s="420">
        <f t="shared" si="18"/>
        <v>186.04651162790699</v>
      </c>
      <c r="AS56" s="420">
        <f t="shared" si="18"/>
        <v>197.67441860465118</v>
      </c>
      <c r="AT56" s="420">
        <f t="shared" si="18"/>
        <v>209.30232558139537</v>
      </c>
      <c r="AU56" s="324" t="str">
        <f t="shared" si="6"/>
        <v/>
      </c>
      <c r="AV56" s="421" t="str">
        <f t="shared" si="7"/>
        <v>VIP01</v>
      </c>
      <c r="AW56" s="324" t="str">
        <f t="shared" si="8"/>
        <v/>
      </c>
      <c r="AX56" s="422" t="str">
        <f t="shared" si="9"/>
        <v>KI03</v>
      </c>
      <c r="AY56" s="285"/>
      <c r="AZ56" s="327"/>
    </row>
    <row r="57" spans="1:52" s="271" customFormat="1" ht="13.5" customHeight="1" x14ac:dyDescent="0.2">
      <c r="A57" s="512" t="s">
        <v>620</v>
      </c>
      <c r="B57" s="313" t="s">
        <v>623</v>
      </c>
      <c r="C57" s="551">
        <v>4</v>
      </c>
      <c r="D57" s="336">
        <v>203</v>
      </c>
      <c r="E57" s="272">
        <v>267</v>
      </c>
      <c r="F57" s="337">
        <v>89</v>
      </c>
      <c r="G57" s="301">
        <v>2.4</v>
      </c>
      <c r="H57" s="299">
        <f t="shared" si="0"/>
        <v>39.0625</v>
      </c>
      <c r="I57" s="300">
        <f t="shared" si="10"/>
        <v>0.6975446428571429</v>
      </c>
      <c r="J57" s="404">
        <f t="shared" si="11"/>
        <v>2.2808988764044944</v>
      </c>
      <c r="K57" s="299">
        <f t="shared" si="1"/>
        <v>156.7755981703026</v>
      </c>
      <c r="L57" s="405">
        <f t="shared" si="2"/>
        <v>55.141773638503857</v>
      </c>
      <c r="M57" s="362">
        <f t="shared" si="3"/>
        <v>4.9625468164793962E-2</v>
      </c>
      <c r="N57" s="406">
        <f t="shared" si="4"/>
        <v>0.37009010621797339</v>
      </c>
      <c r="O57" s="330"/>
      <c r="P57" s="286"/>
      <c r="Q57" s="330" t="s">
        <v>30</v>
      </c>
      <c r="R57" s="272">
        <v>225</v>
      </c>
      <c r="S57" s="272">
        <f>R57+25</f>
        <v>250</v>
      </c>
      <c r="T57" s="272">
        <f>R57+50</f>
        <v>275</v>
      </c>
      <c r="U57" s="272">
        <f>R57+75</f>
        <v>300</v>
      </c>
      <c r="V57" s="272">
        <f>R57+100</f>
        <v>325</v>
      </c>
      <c r="W57" s="272">
        <f>R57+125</f>
        <v>350</v>
      </c>
      <c r="X57" s="272">
        <f>R57+150</f>
        <v>375</v>
      </c>
      <c r="Y57" s="274" t="s">
        <v>326</v>
      </c>
      <c r="Z57" s="355" t="s">
        <v>325</v>
      </c>
      <c r="AA57" s="360">
        <f>(R57-25)/2.15</f>
        <v>93.023255813953497</v>
      </c>
      <c r="AB57" s="343">
        <f>R57/2.15</f>
        <v>104.65116279069768</v>
      </c>
      <c r="AC57" s="343">
        <f>(R57+25)/2.37</f>
        <v>105.48523206751054</v>
      </c>
      <c r="AD57" s="343">
        <f>(R57+50)/2.15</f>
        <v>127.90697674418605</v>
      </c>
      <c r="AE57" s="343">
        <f>(R57+75)/2.15</f>
        <v>139.53488372093022</v>
      </c>
      <c r="AF57" s="343">
        <f>(R57+100)/2.15</f>
        <v>151.16279069767444</v>
      </c>
      <c r="AG57" s="343">
        <f>(R57+125)/2.15</f>
        <v>162.79069767441862</v>
      </c>
      <c r="AH57" s="343">
        <f>(R57+150)/2.15</f>
        <v>174.41860465116281</v>
      </c>
      <c r="AI57" s="274" t="s">
        <v>328</v>
      </c>
      <c r="AJ57" s="374"/>
      <c r="AK57" s="367"/>
      <c r="AL57" s="322"/>
      <c r="AM57" s="368"/>
      <c r="AN57" s="419"/>
      <c r="AO57" s="420"/>
      <c r="AP57" s="420"/>
      <c r="AQ57" s="420"/>
      <c r="AR57" s="420"/>
      <c r="AS57" s="420"/>
      <c r="AT57" s="420"/>
      <c r="AU57" s="422" t="str">
        <f t="shared" si="6"/>
        <v/>
      </c>
      <c r="AV57" s="421"/>
      <c r="AW57" s="422" t="str">
        <f t="shared" si="8"/>
        <v/>
      </c>
      <c r="AX57" s="422"/>
      <c r="AY57" s="285"/>
      <c r="AZ57" s="327"/>
    </row>
    <row r="58" spans="1:52" s="271" customFormat="1" ht="13.5" customHeight="1" x14ac:dyDescent="0.2">
      <c r="A58" s="512" t="s">
        <v>187</v>
      </c>
      <c r="B58" s="348" t="s">
        <v>358</v>
      </c>
      <c r="C58" s="554">
        <v>2</v>
      </c>
      <c r="D58" s="336">
        <v>150</v>
      </c>
      <c r="E58" s="272">
        <v>200</v>
      </c>
      <c r="F58" s="337">
        <v>57</v>
      </c>
      <c r="G58" s="301">
        <v>3.2</v>
      </c>
      <c r="H58" s="299">
        <f t="shared" si="0"/>
        <v>48.828124999999993</v>
      </c>
      <c r="I58" s="300">
        <f t="shared" si="10"/>
        <v>0.87193080357142849</v>
      </c>
      <c r="J58" s="404">
        <f t="shared" si="11"/>
        <v>2.6315789473684212</v>
      </c>
      <c r="K58" s="299">
        <f t="shared" si="1"/>
        <v>193.39285714285714</v>
      </c>
      <c r="L58" s="405">
        <f t="shared" si="2"/>
        <v>47.4</v>
      </c>
      <c r="M58" s="362">
        <f t="shared" si="3"/>
        <v>0.17763157894736842</v>
      </c>
      <c r="N58" s="406">
        <f t="shared" si="4"/>
        <v>0.29803789473684211</v>
      </c>
      <c r="O58" s="330" t="s">
        <v>10</v>
      </c>
      <c r="P58" s="286" t="s">
        <v>345</v>
      </c>
      <c r="Q58" s="427"/>
      <c r="R58" s="422">
        <v>500</v>
      </c>
      <c r="S58" s="422">
        <f t="shared" si="12"/>
        <v>525</v>
      </c>
      <c r="T58" s="422">
        <f t="shared" si="13"/>
        <v>550</v>
      </c>
      <c r="U58" s="422">
        <f t="shared" si="14"/>
        <v>575</v>
      </c>
      <c r="V58" s="422">
        <f t="shared" si="15"/>
        <v>600</v>
      </c>
      <c r="W58" s="422">
        <f t="shared" si="16"/>
        <v>625</v>
      </c>
      <c r="X58" s="422">
        <f t="shared" si="17"/>
        <v>650</v>
      </c>
      <c r="Y58" s="298"/>
      <c r="Z58" s="356"/>
      <c r="AA58" s="428"/>
      <c r="AB58" s="429"/>
      <c r="AC58" s="429"/>
      <c r="AD58" s="429"/>
      <c r="AE58" s="429"/>
      <c r="AF58" s="429"/>
      <c r="AG58" s="429"/>
      <c r="AH58" s="429"/>
      <c r="AI58" s="298"/>
      <c r="AJ58" s="374"/>
      <c r="AK58" s="367"/>
      <c r="AL58" s="322"/>
      <c r="AM58" s="368"/>
      <c r="AN58" s="360">
        <f t="shared" si="18"/>
        <v>232.55813953488374</v>
      </c>
      <c r="AO58" s="343">
        <f t="shared" si="18"/>
        <v>244.18604651162792</v>
      </c>
      <c r="AP58" s="343">
        <f t="shared" si="18"/>
        <v>255.81395348837211</v>
      </c>
      <c r="AQ58" s="343">
        <f t="shared" ref="AQ58:AT136" si="51">U58/2.15</f>
        <v>267.44186046511629</v>
      </c>
      <c r="AR58" s="343">
        <f t="shared" si="51"/>
        <v>279.06976744186045</v>
      </c>
      <c r="AS58" s="343">
        <f t="shared" si="51"/>
        <v>290.69767441860466</v>
      </c>
      <c r="AT58" s="343">
        <f t="shared" si="51"/>
        <v>302.32558139534888</v>
      </c>
      <c r="AU58" s="284" t="str">
        <f t="shared" si="6"/>
        <v>151310-E-003</v>
      </c>
      <c r="AV58" s="309" t="str">
        <f t="shared" si="7"/>
        <v>VIP01</v>
      </c>
      <c r="AW58" s="284" t="str">
        <f t="shared" si="8"/>
        <v>151512-E-003</v>
      </c>
      <c r="AX58" s="284" t="str">
        <f t="shared" si="9"/>
        <v>KI04</v>
      </c>
      <c r="AY58" s="320"/>
      <c r="AZ58" s="328"/>
    </row>
    <row r="59" spans="1:52" s="271" customFormat="1" ht="13.5" customHeight="1" x14ac:dyDescent="0.2">
      <c r="A59" s="512" t="s">
        <v>187</v>
      </c>
      <c r="B59" s="348" t="s">
        <v>426</v>
      </c>
      <c r="C59" s="554">
        <v>3</v>
      </c>
      <c r="D59" s="336">
        <v>135</v>
      </c>
      <c r="E59" s="272">
        <v>200</v>
      </c>
      <c r="F59" s="325">
        <v>51</v>
      </c>
      <c r="G59" s="301">
        <v>2.7</v>
      </c>
      <c r="H59" s="299">
        <f t="shared" si="0"/>
        <v>65.157750342935515</v>
      </c>
      <c r="I59" s="300">
        <f t="shared" si="10"/>
        <v>1.1635312561238484</v>
      </c>
      <c r="J59" s="404">
        <f t="shared" si="11"/>
        <v>2.6470588235294117</v>
      </c>
      <c r="K59" s="299">
        <f t="shared" si="1"/>
        <v>163.42261904761907</v>
      </c>
      <c r="L59" s="405">
        <f t="shared" si="2"/>
        <v>44.967588327594349</v>
      </c>
      <c r="M59" s="362">
        <f t="shared" si="3"/>
        <v>1.9607843137254995E-2</v>
      </c>
      <c r="N59" s="406">
        <f t="shared" si="4"/>
        <v>0.28066457606325146</v>
      </c>
      <c r="O59" s="330" t="s">
        <v>36</v>
      </c>
      <c r="P59" s="286" t="s">
        <v>9</v>
      </c>
      <c r="Q59" s="427"/>
      <c r="R59" s="422">
        <v>475</v>
      </c>
      <c r="S59" s="422">
        <f t="shared" si="12"/>
        <v>500</v>
      </c>
      <c r="T59" s="422">
        <f t="shared" si="13"/>
        <v>525</v>
      </c>
      <c r="U59" s="422">
        <f t="shared" si="14"/>
        <v>550</v>
      </c>
      <c r="V59" s="422">
        <f t="shared" si="15"/>
        <v>575</v>
      </c>
      <c r="W59" s="422">
        <f t="shared" si="16"/>
        <v>600</v>
      </c>
      <c r="X59" s="422">
        <f t="shared" si="17"/>
        <v>625</v>
      </c>
      <c r="Y59" s="298"/>
      <c r="Z59" s="356"/>
      <c r="AA59" s="428"/>
      <c r="AB59" s="429"/>
      <c r="AC59" s="429"/>
      <c r="AD59" s="429"/>
      <c r="AE59" s="429"/>
      <c r="AF59" s="429"/>
      <c r="AG59" s="429"/>
      <c r="AH59" s="429"/>
      <c r="AI59" s="298"/>
      <c r="AJ59" s="374"/>
      <c r="AK59" s="367"/>
      <c r="AL59" s="322"/>
      <c r="AM59" s="368"/>
      <c r="AN59" s="360">
        <f t="shared" ref="AN59:AT138" si="52">R59/2.15</f>
        <v>220.93023255813955</v>
      </c>
      <c r="AO59" s="343">
        <f t="shared" si="52"/>
        <v>232.55813953488374</v>
      </c>
      <c r="AP59" s="343">
        <f t="shared" si="52"/>
        <v>244.18604651162792</v>
      </c>
      <c r="AQ59" s="343">
        <f t="shared" si="51"/>
        <v>255.81395348837211</v>
      </c>
      <c r="AR59" s="343">
        <f t="shared" si="51"/>
        <v>267.44186046511629</v>
      </c>
      <c r="AS59" s="343">
        <f t="shared" si="51"/>
        <v>279.06976744186045</v>
      </c>
      <c r="AT59" s="343">
        <f t="shared" si="51"/>
        <v>290.69767441860466</v>
      </c>
      <c r="AU59" s="396" t="str">
        <f t="shared" si="6"/>
        <v>151310-E-003 + 3x151310-D-024</v>
      </c>
      <c r="AV59" s="309" t="str">
        <f t="shared" si="7"/>
        <v>VIP01</v>
      </c>
      <c r="AW59" s="324"/>
      <c r="AX59" s="284" t="str">
        <f t="shared" si="9"/>
        <v>KI03</v>
      </c>
      <c r="AY59" s="320"/>
      <c r="AZ59" s="328"/>
    </row>
    <row r="60" spans="1:52" s="271" customFormat="1" ht="13.5" customHeight="1" x14ac:dyDescent="0.2">
      <c r="A60" s="512" t="s">
        <v>187</v>
      </c>
      <c r="B60" s="313" t="s">
        <v>199</v>
      </c>
      <c r="C60" s="551">
        <v>4</v>
      </c>
      <c r="D60" s="336">
        <v>223</v>
      </c>
      <c r="E60" s="272">
        <v>240</v>
      </c>
      <c r="F60" s="337">
        <v>76</v>
      </c>
      <c r="G60" s="305">
        <v>2.9733333333333332</v>
      </c>
      <c r="H60" s="299">
        <f t="shared" si="0"/>
        <v>39.589575499205701</v>
      </c>
      <c r="I60" s="300">
        <f t="shared" si="10"/>
        <v>0.70695670534295896</v>
      </c>
      <c r="J60" s="404">
        <f t="shared" si="11"/>
        <v>2.9342105263157894</v>
      </c>
      <c r="K60" s="299">
        <f t="shared" si="1"/>
        <v>161.88340807174887</v>
      </c>
      <c r="L60" s="405">
        <f t="shared" si="2"/>
        <v>57.794318059823141</v>
      </c>
      <c r="M60" s="362">
        <f t="shared" si="3"/>
        <v>1.315789473684208E-2</v>
      </c>
      <c r="N60" s="406">
        <f t="shared" si="4"/>
        <v>0.36177215234640164</v>
      </c>
      <c r="O60" s="330" t="s">
        <v>37</v>
      </c>
      <c r="P60" s="286" t="s">
        <v>32</v>
      </c>
      <c r="Q60" s="330" t="s">
        <v>19</v>
      </c>
      <c r="R60" s="272">
        <v>350</v>
      </c>
      <c r="S60" s="272">
        <f t="shared" si="12"/>
        <v>375</v>
      </c>
      <c r="T60" s="272">
        <f t="shared" si="13"/>
        <v>400</v>
      </c>
      <c r="U60" s="272">
        <f t="shared" si="14"/>
        <v>425</v>
      </c>
      <c r="V60" s="272">
        <f t="shared" si="15"/>
        <v>450</v>
      </c>
      <c r="W60" s="272">
        <f t="shared" si="16"/>
        <v>475</v>
      </c>
      <c r="X60" s="272">
        <f t="shared" si="17"/>
        <v>500</v>
      </c>
      <c r="Y60" s="274" t="s">
        <v>324</v>
      </c>
      <c r="Z60" s="355" t="s">
        <v>325</v>
      </c>
      <c r="AA60" s="360">
        <f>(R60-25)/2.37</f>
        <v>137.13080168776369</v>
      </c>
      <c r="AB60" s="343">
        <f>(R60)/2.37</f>
        <v>147.67932489451476</v>
      </c>
      <c r="AC60" s="343">
        <f>(R60+25)/2.37</f>
        <v>158.22784810126581</v>
      </c>
      <c r="AD60" s="343">
        <f>(R60+50)/2.37</f>
        <v>168.77637130801688</v>
      </c>
      <c r="AE60" s="343">
        <f>(R60+75)/2.37</f>
        <v>179.32489451476792</v>
      </c>
      <c r="AF60" s="343">
        <f>(R60+100)/2.37</f>
        <v>189.87341772151899</v>
      </c>
      <c r="AG60" s="343">
        <f>(R60+125)/2.37</f>
        <v>200.42194092827003</v>
      </c>
      <c r="AH60" s="343">
        <f>(R60+150)/2.37</f>
        <v>210.97046413502107</v>
      </c>
      <c r="AI60" s="274" t="s">
        <v>329</v>
      </c>
      <c r="AJ60" s="374" t="s">
        <v>291</v>
      </c>
      <c r="AK60" s="367" t="s">
        <v>250</v>
      </c>
      <c r="AL60" s="322" t="s">
        <v>250</v>
      </c>
      <c r="AM60" s="368" t="s">
        <v>247</v>
      </c>
      <c r="AN60" s="419">
        <f t="shared" si="52"/>
        <v>162.79069767441862</v>
      </c>
      <c r="AO60" s="420">
        <f t="shared" si="52"/>
        <v>174.41860465116281</v>
      </c>
      <c r="AP60" s="420">
        <f t="shared" si="52"/>
        <v>186.04651162790699</v>
      </c>
      <c r="AQ60" s="420">
        <f t="shared" si="51"/>
        <v>197.67441860465118</v>
      </c>
      <c r="AR60" s="420">
        <f t="shared" si="51"/>
        <v>209.30232558139537</v>
      </c>
      <c r="AS60" s="420">
        <f t="shared" si="51"/>
        <v>220.93023255813955</v>
      </c>
      <c r="AT60" s="420">
        <f t="shared" si="51"/>
        <v>232.55813953488374</v>
      </c>
      <c r="AU60" s="324" t="str">
        <f t="shared" si="6"/>
        <v/>
      </c>
      <c r="AV60" s="421" t="str">
        <f t="shared" si="7"/>
        <v>VIP01</v>
      </c>
      <c r="AW60" s="324" t="str">
        <f t="shared" si="8"/>
        <v/>
      </c>
      <c r="AX60" s="422" t="str">
        <f t="shared" si="9"/>
        <v>KI03</v>
      </c>
      <c r="AY60" s="285"/>
      <c r="AZ60" s="327"/>
    </row>
    <row r="61" spans="1:52" s="271" customFormat="1" ht="13.5" customHeight="1" x14ac:dyDescent="0.2">
      <c r="A61" s="512" t="s">
        <v>187</v>
      </c>
      <c r="B61" s="313" t="s">
        <v>88</v>
      </c>
      <c r="C61" s="551">
        <v>5</v>
      </c>
      <c r="D61" s="336">
        <v>223</v>
      </c>
      <c r="E61" s="272">
        <v>240</v>
      </c>
      <c r="F61" s="337">
        <v>76</v>
      </c>
      <c r="G61" s="305">
        <v>3.47</v>
      </c>
      <c r="H61" s="299">
        <f t="shared" si="0"/>
        <v>33.220108131451966</v>
      </c>
      <c r="I61" s="300">
        <f t="shared" si="10"/>
        <v>0.59321621663307078</v>
      </c>
      <c r="J61" s="404">
        <f t="shared" si="11"/>
        <v>2.9342105263157894</v>
      </c>
      <c r="K61" s="299">
        <f t="shared" si="1"/>
        <v>185.00960922485586</v>
      </c>
      <c r="L61" s="405">
        <f t="shared" si="2"/>
        <v>57.794318059823141</v>
      </c>
      <c r="M61" s="362">
        <f t="shared" si="3"/>
        <v>0.15440618838161693</v>
      </c>
      <c r="N61" s="406">
        <f t="shared" si="4"/>
        <v>0.36942736465081688</v>
      </c>
      <c r="O61" s="330" t="s">
        <v>10</v>
      </c>
      <c r="P61" s="286" t="s">
        <v>189</v>
      </c>
      <c r="Q61" s="330" t="s">
        <v>19</v>
      </c>
      <c r="R61" s="272">
        <v>400</v>
      </c>
      <c r="S61" s="272">
        <f t="shared" si="12"/>
        <v>425</v>
      </c>
      <c r="T61" s="272">
        <f t="shared" si="13"/>
        <v>450</v>
      </c>
      <c r="U61" s="272">
        <f t="shared" si="14"/>
        <v>475</v>
      </c>
      <c r="V61" s="272">
        <f t="shared" si="15"/>
        <v>500</v>
      </c>
      <c r="W61" s="272">
        <f t="shared" si="16"/>
        <v>525</v>
      </c>
      <c r="X61" s="272">
        <f t="shared" si="17"/>
        <v>550</v>
      </c>
      <c r="Y61" s="274" t="s">
        <v>324</v>
      </c>
      <c r="Z61" s="355" t="s">
        <v>325</v>
      </c>
      <c r="AA61" s="360">
        <f>(R61-25)/2.37</f>
        <v>158.22784810126581</v>
      </c>
      <c r="AB61" s="343">
        <f>(R61)/2.37</f>
        <v>168.77637130801688</v>
      </c>
      <c r="AC61" s="343">
        <f>(R61+25)/2.37</f>
        <v>179.32489451476792</v>
      </c>
      <c r="AD61" s="343">
        <f>(R61+50)/2.37</f>
        <v>189.87341772151899</v>
      </c>
      <c r="AE61" s="343">
        <f>(R61+75)/2.37</f>
        <v>200.42194092827003</v>
      </c>
      <c r="AF61" s="343">
        <f>(R61+100)/2.37</f>
        <v>210.97046413502107</v>
      </c>
      <c r="AG61" s="343">
        <f>(R61+125)/2.37</f>
        <v>221.51898734177215</v>
      </c>
      <c r="AH61" s="343">
        <f>(R61+150)/2.37</f>
        <v>232.06751054852319</v>
      </c>
      <c r="AI61" s="274" t="s">
        <v>329</v>
      </c>
      <c r="AJ61" s="374" t="s">
        <v>291</v>
      </c>
      <c r="AK61" s="367" t="s">
        <v>248</v>
      </c>
      <c r="AL61" s="322" t="s">
        <v>248</v>
      </c>
      <c r="AM61" s="368" t="s">
        <v>245</v>
      </c>
      <c r="AN61" s="419">
        <f t="shared" si="52"/>
        <v>186.04651162790699</v>
      </c>
      <c r="AO61" s="420">
        <f t="shared" si="52"/>
        <v>197.67441860465118</v>
      </c>
      <c r="AP61" s="420">
        <f t="shared" si="52"/>
        <v>209.30232558139537</v>
      </c>
      <c r="AQ61" s="420">
        <f t="shared" si="51"/>
        <v>220.93023255813955</v>
      </c>
      <c r="AR61" s="420">
        <f t="shared" si="51"/>
        <v>232.55813953488374</v>
      </c>
      <c r="AS61" s="420">
        <f t="shared" si="51"/>
        <v>244.18604651162792</v>
      </c>
      <c r="AT61" s="420">
        <f t="shared" si="51"/>
        <v>255.81395348837211</v>
      </c>
      <c r="AU61" s="324" t="str">
        <f t="shared" si="6"/>
        <v/>
      </c>
      <c r="AV61" s="421" t="str">
        <f t="shared" si="7"/>
        <v>VIP01</v>
      </c>
      <c r="AW61" s="324" t="str">
        <f t="shared" si="8"/>
        <v/>
      </c>
      <c r="AX61" s="422" t="str">
        <f t="shared" si="9"/>
        <v>KI05</v>
      </c>
      <c r="AY61" s="285"/>
      <c r="AZ61" s="327"/>
    </row>
    <row r="62" spans="1:52" s="271" customFormat="1" ht="13.5" customHeight="1" x14ac:dyDescent="0.2">
      <c r="A62" s="512" t="s">
        <v>89</v>
      </c>
      <c r="B62" s="313" t="s">
        <v>90</v>
      </c>
      <c r="C62" s="551">
        <v>2</v>
      </c>
      <c r="D62" s="336">
        <v>190</v>
      </c>
      <c r="E62" s="272">
        <v>222</v>
      </c>
      <c r="F62" s="337">
        <v>70</v>
      </c>
      <c r="G62" s="301">
        <v>3.2</v>
      </c>
      <c r="H62" s="299">
        <f t="shared" si="0"/>
        <v>36.621093749999993</v>
      </c>
      <c r="I62" s="300">
        <f t="shared" si="10"/>
        <v>0.65394810267857129</v>
      </c>
      <c r="J62" s="404">
        <f t="shared" si="11"/>
        <v>2.7142857142857144</v>
      </c>
      <c r="K62" s="299">
        <f t="shared" si="1"/>
        <v>172.69736842105263</v>
      </c>
      <c r="L62" s="405">
        <f t="shared" si="2"/>
        <v>53.346939930983858</v>
      </c>
      <c r="M62" s="362">
        <f t="shared" si="3"/>
        <v>0.1517857142857143</v>
      </c>
      <c r="N62" s="406">
        <f t="shared" si="4"/>
        <v>0.36418177659551654</v>
      </c>
      <c r="O62" s="330" t="s">
        <v>49</v>
      </c>
      <c r="P62" s="286" t="s">
        <v>50</v>
      </c>
      <c r="Q62" s="330" t="s">
        <v>51</v>
      </c>
      <c r="R62" s="272">
        <v>375</v>
      </c>
      <c r="S62" s="272">
        <f t="shared" si="12"/>
        <v>400</v>
      </c>
      <c r="T62" s="272">
        <f t="shared" si="13"/>
        <v>425</v>
      </c>
      <c r="U62" s="272">
        <f t="shared" si="14"/>
        <v>450</v>
      </c>
      <c r="V62" s="272">
        <f t="shared" si="15"/>
        <v>475</v>
      </c>
      <c r="W62" s="272">
        <f t="shared" si="16"/>
        <v>500</v>
      </c>
      <c r="X62" s="272">
        <f t="shared" si="17"/>
        <v>525</v>
      </c>
      <c r="Y62" s="274" t="s">
        <v>322</v>
      </c>
      <c r="Z62" s="355" t="s">
        <v>323</v>
      </c>
      <c r="AA62" s="360">
        <f>(R62-25)/2.52</f>
        <v>138.88888888888889</v>
      </c>
      <c r="AB62" s="343">
        <f>(R62)/2.52</f>
        <v>148.8095238095238</v>
      </c>
      <c r="AC62" s="343">
        <f>(R62+25)/2.52</f>
        <v>158.73015873015873</v>
      </c>
      <c r="AD62" s="343">
        <f>(R62+50)/2.52</f>
        <v>168.65079365079364</v>
      </c>
      <c r="AE62" s="343">
        <f>(R62+75)/2.52</f>
        <v>178.57142857142858</v>
      </c>
      <c r="AF62" s="343">
        <f>(R62+100)/2.52</f>
        <v>188.49206349206349</v>
      </c>
      <c r="AG62" s="343">
        <f>(R62+125)/2.52</f>
        <v>198.4126984126984</v>
      </c>
      <c r="AH62" s="343">
        <f>(R62+150)/2.52</f>
        <v>208.33333333333334</v>
      </c>
      <c r="AI62" s="274" t="s">
        <v>330</v>
      </c>
      <c r="AJ62" s="374" t="s">
        <v>291</v>
      </c>
      <c r="AK62" s="367" t="s">
        <v>250</v>
      </c>
      <c r="AL62" s="322" t="s">
        <v>250</v>
      </c>
      <c r="AM62" s="368" t="s">
        <v>248</v>
      </c>
      <c r="AN62" s="360">
        <f t="shared" si="52"/>
        <v>174.41860465116281</v>
      </c>
      <c r="AO62" s="343">
        <f t="shared" si="52"/>
        <v>186.04651162790699</v>
      </c>
      <c r="AP62" s="343">
        <f t="shared" si="52"/>
        <v>197.67441860465118</v>
      </c>
      <c r="AQ62" s="343">
        <f t="shared" si="51"/>
        <v>209.30232558139537</v>
      </c>
      <c r="AR62" s="343">
        <f t="shared" si="51"/>
        <v>220.93023255813955</v>
      </c>
      <c r="AS62" s="343">
        <f t="shared" si="51"/>
        <v>232.55813953488374</v>
      </c>
      <c r="AT62" s="343">
        <f t="shared" si="51"/>
        <v>244.18604651162792</v>
      </c>
      <c r="AU62" s="422" t="str">
        <f t="shared" si="6"/>
        <v/>
      </c>
      <c r="AV62" s="421" t="str">
        <f t="shared" si="7"/>
        <v>VIP01</v>
      </c>
      <c r="AW62" s="422" t="str">
        <f t="shared" si="8"/>
        <v/>
      </c>
      <c r="AX62" s="422" t="str">
        <f t="shared" si="9"/>
        <v>KI04</v>
      </c>
      <c r="AY62" s="285"/>
      <c r="AZ62" s="327"/>
    </row>
    <row r="63" spans="1:52" s="271" customFormat="1" ht="13.5" customHeight="1" x14ac:dyDescent="0.2">
      <c r="A63" s="512" t="s">
        <v>89</v>
      </c>
      <c r="B63" s="313" t="s">
        <v>200</v>
      </c>
      <c r="C63" s="551">
        <v>3</v>
      </c>
      <c r="D63" s="336">
        <v>223</v>
      </c>
      <c r="E63" s="272">
        <v>240</v>
      </c>
      <c r="F63" s="337">
        <v>76</v>
      </c>
      <c r="G63" s="301">
        <v>3</v>
      </c>
      <c r="H63" s="299">
        <f t="shared" si="0"/>
        <v>38.888888888888886</v>
      </c>
      <c r="I63" s="300">
        <f t="shared" si="10"/>
        <v>0.69444444444444442</v>
      </c>
      <c r="J63" s="404">
        <f t="shared" si="11"/>
        <v>2.9342105263157894</v>
      </c>
      <c r="K63" s="299">
        <f t="shared" si="1"/>
        <v>161.88340807174887</v>
      </c>
      <c r="L63" s="405">
        <f t="shared" si="2"/>
        <v>57.794318059823141</v>
      </c>
      <c r="M63" s="362">
        <f t="shared" si="3"/>
        <v>2.1929824561403539E-2</v>
      </c>
      <c r="N63" s="406">
        <f t="shared" si="4"/>
        <v>0.36501674564098824</v>
      </c>
      <c r="O63" s="330" t="s">
        <v>287</v>
      </c>
      <c r="P63" s="286" t="s">
        <v>287</v>
      </c>
      <c r="Q63" s="330" t="s">
        <v>18</v>
      </c>
      <c r="R63" s="272">
        <v>350</v>
      </c>
      <c r="S63" s="272">
        <f t="shared" si="12"/>
        <v>375</v>
      </c>
      <c r="T63" s="272">
        <f t="shared" si="13"/>
        <v>400</v>
      </c>
      <c r="U63" s="272">
        <f t="shared" si="14"/>
        <v>425</v>
      </c>
      <c r="V63" s="272">
        <f t="shared" si="15"/>
        <v>450</v>
      </c>
      <c r="W63" s="272">
        <f t="shared" si="16"/>
        <v>475</v>
      </c>
      <c r="X63" s="272">
        <f t="shared" si="17"/>
        <v>500</v>
      </c>
      <c r="Y63" s="274" t="s">
        <v>324</v>
      </c>
      <c r="Z63" s="355" t="s">
        <v>325</v>
      </c>
      <c r="AA63" s="360">
        <f>(R63-25)/2.37</f>
        <v>137.13080168776369</v>
      </c>
      <c r="AB63" s="343">
        <f>(R63)/2.37</f>
        <v>147.67932489451476</v>
      </c>
      <c r="AC63" s="343">
        <f>(R63+25)/2.37</f>
        <v>158.22784810126581</v>
      </c>
      <c r="AD63" s="343">
        <f>(R63+50)/2.37</f>
        <v>168.77637130801688</v>
      </c>
      <c r="AE63" s="343">
        <f>(R63+75)/2.37</f>
        <v>179.32489451476792</v>
      </c>
      <c r="AF63" s="343">
        <f>(R63+100)/2.37</f>
        <v>189.87341772151899</v>
      </c>
      <c r="AG63" s="343">
        <f>(R63+125)/2.37</f>
        <v>200.42194092827003</v>
      </c>
      <c r="AH63" s="343">
        <f>(R63+150)/2.37</f>
        <v>210.97046413502107</v>
      </c>
      <c r="AI63" s="274" t="s">
        <v>329</v>
      </c>
      <c r="AJ63" s="374" t="s">
        <v>291</v>
      </c>
      <c r="AK63" s="367" t="s">
        <v>250</v>
      </c>
      <c r="AL63" s="322" t="s">
        <v>275</v>
      </c>
      <c r="AM63" s="368" t="s">
        <v>246</v>
      </c>
      <c r="AN63" s="419">
        <f t="shared" si="52"/>
        <v>162.79069767441862</v>
      </c>
      <c r="AO63" s="420">
        <f t="shared" si="52"/>
        <v>174.41860465116281</v>
      </c>
      <c r="AP63" s="420">
        <f t="shared" si="52"/>
        <v>186.04651162790699</v>
      </c>
      <c r="AQ63" s="420">
        <f t="shared" si="51"/>
        <v>197.67441860465118</v>
      </c>
      <c r="AR63" s="420">
        <f t="shared" si="51"/>
        <v>209.30232558139537</v>
      </c>
      <c r="AS63" s="420">
        <f t="shared" si="51"/>
        <v>220.93023255813955</v>
      </c>
      <c r="AT63" s="420">
        <f t="shared" si="51"/>
        <v>232.55813953488374</v>
      </c>
      <c r="AU63" s="324" t="str">
        <f t="shared" si="6"/>
        <v/>
      </c>
      <c r="AV63" s="421" t="str">
        <f t="shared" si="7"/>
        <v>VIP01</v>
      </c>
      <c r="AW63" s="324" t="str">
        <f t="shared" si="8"/>
        <v/>
      </c>
      <c r="AX63" s="422" t="str">
        <f t="shared" si="9"/>
        <v>KI03</v>
      </c>
      <c r="AY63" s="285"/>
      <c r="AZ63" s="327"/>
    </row>
    <row r="64" spans="1:52" s="271" customFormat="1" ht="13.5" customHeight="1" x14ac:dyDescent="0.2">
      <c r="A64" s="512" t="s">
        <v>427</v>
      </c>
      <c r="B64" s="313" t="s">
        <v>428</v>
      </c>
      <c r="C64" s="551">
        <v>2</v>
      </c>
      <c r="D64" s="336">
        <v>149</v>
      </c>
      <c r="E64" s="272">
        <v>200</v>
      </c>
      <c r="F64" s="337">
        <v>57</v>
      </c>
      <c r="G64" s="301">
        <v>2.9</v>
      </c>
      <c r="H64" s="299">
        <f t="shared" si="0"/>
        <v>53.507728894173603</v>
      </c>
      <c r="I64" s="300">
        <f t="shared" si="10"/>
        <v>0.95549515882452862</v>
      </c>
      <c r="J64" s="404">
        <f t="shared" si="11"/>
        <v>2.6140350877192984</v>
      </c>
      <c r="K64" s="299">
        <f t="shared" si="1"/>
        <v>175.22171620325983</v>
      </c>
      <c r="L64" s="405">
        <f t="shared" si="2"/>
        <v>47.241735785214331</v>
      </c>
      <c r="M64" s="362">
        <f t="shared" si="3"/>
        <v>9.8608590441621222E-2</v>
      </c>
      <c r="N64" s="406">
        <f t="shared" si="4"/>
        <v>0.29910557081944661</v>
      </c>
      <c r="O64" s="330" t="s">
        <v>283</v>
      </c>
      <c r="P64" s="286" t="s">
        <v>283</v>
      </c>
      <c r="Q64" s="427"/>
      <c r="R64" s="422">
        <v>450</v>
      </c>
      <c r="S64" s="422">
        <f t="shared" si="12"/>
        <v>475</v>
      </c>
      <c r="T64" s="422">
        <f t="shared" si="13"/>
        <v>500</v>
      </c>
      <c r="U64" s="422">
        <f t="shared" si="14"/>
        <v>525</v>
      </c>
      <c r="V64" s="422">
        <f t="shared" si="15"/>
        <v>550</v>
      </c>
      <c r="W64" s="422">
        <f t="shared" si="16"/>
        <v>575</v>
      </c>
      <c r="X64" s="422">
        <f t="shared" si="17"/>
        <v>600</v>
      </c>
      <c r="Y64" s="298"/>
      <c r="Z64" s="356"/>
      <c r="AA64" s="428"/>
      <c r="AB64" s="429"/>
      <c r="AC64" s="429"/>
      <c r="AD64" s="429"/>
      <c r="AE64" s="429"/>
      <c r="AF64" s="429"/>
      <c r="AG64" s="429"/>
      <c r="AH64" s="429"/>
      <c r="AI64" s="298"/>
      <c r="AJ64" s="374"/>
      <c r="AK64" s="367"/>
      <c r="AL64" s="322"/>
      <c r="AM64" s="368"/>
      <c r="AN64" s="360">
        <f t="shared" si="52"/>
        <v>209.30232558139537</v>
      </c>
      <c r="AO64" s="343">
        <f t="shared" si="52"/>
        <v>220.93023255813955</v>
      </c>
      <c r="AP64" s="343">
        <f t="shared" si="52"/>
        <v>232.55813953488374</v>
      </c>
      <c r="AQ64" s="343">
        <f t="shared" si="51"/>
        <v>244.18604651162792</v>
      </c>
      <c r="AR64" s="343">
        <f t="shared" si="51"/>
        <v>255.81395348837211</v>
      </c>
      <c r="AS64" s="343">
        <f t="shared" si="51"/>
        <v>267.44186046511629</v>
      </c>
      <c r="AT64" s="343">
        <f t="shared" si="51"/>
        <v>279.06976744186045</v>
      </c>
      <c r="AU64" s="284" t="str">
        <f t="shared" si="6"/>
        <v>151310-E-003</v>
      </c>
      <c r="AV64" s="309" t="str">
        <f t="shared" si="7"/>
        <v>VIP01</v>
      </c>
      <c r="AW64" s="284" t="str">
        <f t="shared" si="8"/>
        <v>151512-E-003</v>
      </c>
      <c r="AX64" s="284" t="str">
        <f t="shared" si="9"/>
        <v>KI03</v>
      </c>
      <c r="AY64" s="285"/>
      <c r="AZ64" s="327"/>
    </row>
    <row r="65" spans="1:52" s="271" customFormat="1" ht="13.5" customHeight="1" x14ac:dyDescent="0.2">
      <c r="A65" s="512" t="s">
        <v>427</v>
      </c>
      <c r="B65" s="313" t="s">
        <v>429</v>
      </c>
      <c r="C65" s="551">
        <v>3</v>
      </c>
      <c r="D65" s="336">
        <v>150</v>
      </c>
      <c r="E65" s="272">
        <v>216</v>
      </c>
      <c r="F65" s="337">
        <v>63</v>
      </c>
      <c r="G65" s="301">
        <v>2.4</v>
      </c>
      <c r="H65" s="299">
        <f t="shared" si="0"/>
        <v>56.423611111111114</v>
      </c>
      <c r="I65" s="300">
        <f t="shared" si="10"/>
        <v>1.0075644841269842</v>
      </c>
      <c r="J65" s="404">
        <f t="shared" si="11"/>
        <v>2.3809523809523809</v>
      </c>
      <c r="K65" s="299">
        <f t="shared" si="1"/>
        <v>153.5625</v>
      </c>
      <c r="L65" s="405">
        <f t="shared" si="2"/>
        <v>47.4</v>
      </c>
      <c r="M65" s="362">
        <f t="shared" si="3"/>
        <v>7.9365079365079083E-3</v>
      </c>
      <c r="N65" s="406">
        <f t="shared" si="4"/>
        <v>0.31113846153846153</v>
      </c>
      <c r="O65" s="330" t="s">
        <v>38</v>
      </c>
      <c r="P65" s="286" t="s">
        <v>38</v>
      </c>
      <c r="Q65" s="330"/>
      <c r="R65" s="272">
        <v>325</v>
      </c>
      <c r="S65" s="272">
        <f t="shared" si="12"/>
        <v>350</v>
      </c>
      <c r="T65" s="272">
        <f t="shared" si="13"/>
        <v>375</v>
      </c>
      <c r="U65" s="272">
        <f t="shared" si="14"/>
        <v>400</v>
      </c>
      <c r="V65" s="272">
        <f t="shared" si="15"/>
        <v>425</v>
      </c>
      <c r="W65" s="272">
        <f t="shared" si="16"/>
        <v>450</v>
      </c>
      <c r="X65" s="272">
        <f t="shared" si="17"/>
        <v>475</v>
      </c>
      <c r="Y65" s="274" t="s">
        <v>321</v>
      </c>
      <c r="Z65" s="356"/>
      <c r="AA65" s="360">
        <f>(R65-25)/2.6</f>
        <v>115.38461538461539</v>
      </c>
      <c r="AB65" s="343">
        <f>R65/2.6</f>
        <v>125</v>
      </c>
      <c r="AC65" s="343">
        <f>(R65+25)/2.6</f>
        <v>134.61538461538461</v>
      </c>
      <c r="AD65" s="343">
        <f>(R65+50)/2.6</f>
        <v>144.23076923076923</v>
      </c>
      <c r="AE65" s="343">
        <f>(R65+75)/2.6</f>
        <v>153.84615384615384</v>
      </c>
      <c r="AF65" s="343">
        <f>(R65+100)/2.6</f>
        <v>163.46153846153845</v>
      </c>
      <c r="AG65" s="343">
        <f>(R65+125)/2.6</f>
        <v>173.07692307692307</v>
      </c>
      <c r="AH65" s="343">
        <f>(R65+150)/2.6</f>
        <v>182.69230769230768</v>
      </c>
      <c r="AI65" s="274" t="s">
        <v>331</v>
      </c>
      <c r="AJ65" s="374"/>
      <c r="AK65" s="367"/>
      <c r="AL65" s="322"/>
      <c r="AM65" s="368"/>
      <c r="AN65" s="360">
        <f t="shared" si="52"/>
        <v>151.16279069767444</v>
      </c>
      <c r="AO65" s="343">
        <f t="shared" si="52"/>
        <v>162.79069767441862</v>
      </c>
      <c r="AP65" s="343">
        <f t="shared" si="52"/>
        <v>174.41860465116281</v>
      </c>
      <c r="AQ65" s="343">
        <f t="shared" si="51"/>
        <v>186.04651162790699</v>
      </c>
      <c r="AR65" s="343">
        <f t="shared" si="51"/>
        <v>197.67441860465118</v>
      </c>
      <c r="AS65" s="343">
        <f t="shared" si="51"/>
        <v>209.30232558139537</v>
      </c>
      <c r="AT65" s="343">
        <f t="shared" si="51"/>
        <v>220.93023255813955</v>
      </c>
      <c r="AU65" s="284" t="str">
        <f t="shared" si="6"/>
        <v>151310-E-002</v>
      </c>
      <c r="AV65" s="309" t="str">
        <f t="shared" si="7"/>
        <v>VIP02</v>
      </c>
      <c r="AW65" s="284" t="str">
        <f t="shared" si="8"/>
        <v>151512-E-002</v>
      </c>
      <c r="AX65" s="284" t="str">
        <f t="shared" si="9"/>
        <v>KI02</v>
      </c>
      <c r="AY65" s="285"/>
      <c r="AZ65" s="327"/>
    </row>
    <row r="66" spans="1:52" s="271" customFormat="1" ht="13.5" customHeight="1" x14ac:dyDescent="0.2">
      <c r="A66" s="512" t="s">
        <v>605</v>
      </c>
      <c r="B66" s="313" t="s">
        <v>606</v>
      </c>
      <c r="C66" s="551">
        <v>2</v>
      </c>
      <c r="D66" s="336">
        <v>160</v>
      </c>
      <c r="E66" s="272">
        <v>216</v>
      </c>
      <c r="F66" s="337">
        <v>63</v>
      </c>
      <c r="G66" s="301">
        <v>2.5350000000000001</v>
      </c>
      <c r="H66" s="299">
        <f t="shared" si="0"/>
        <v>62.244941625915679</v>
      </c>
      <c r="I66" s="300">
        <f t="shared" si="10"/>
        <v>1.1115168147484942</v>
      </c>
      <c r="J66" s="404">
        <f t="shared" si="11"/>
        <v>2.5396825396825395</v>
      </c>
      <c r="K66" s="299">
        <f t="shared" si="1"/>
        <v>177.1875</v>
      </c>
      <c r="L66" s="405">
        <f t="shared" si="2"/>
        <v>48.954509496061739</v>
      </c>
      <c r="M66" s="362">
        <f t="shared" si="3"/>
        <v>-1.8471556933094277E-3</v>
      </c>
      <c r="N66" s="406">
        <f t="shared" si="4"/>
        <v>0.27577707016114783</v>
      </c>
      <c r="O66" s="330" t="s">
        <v>4</v>
      </c>
      <c r="P66" s="286" t="s">
        <v>12</v>
      </c>
      <c r="Q66" s="430"/>
      <c r="R66" s="422">
        <v>400</v>
      </c>
      <c r="S66" s="422">
        <f t="shared" si="12"/>
        <v>425</v>
      </c>
      <c r="T66" s="422">
        <f t="shared" si="13"/>
        <v>450</v>
      </c>
      <c r="U66" s="422">
        <f t="shared" si="14"/>
        <v>475</v>
      </c>
      <c r="V66" s="422">
        <f t="shared" si="15"/>
        <v>500</v>
      </c>
      <c r="W66" s="422">
        <f t="shared" si="16"/>
        <v>525</v>
      </c>
      <c r="X66" s="422">
        <f t="shared" si="17"/>
        <v>550</v>
      </c>
      <c r="Y66" s="431"/>
      <c r="Z66" s="356"/>
      <c r="AA66" s="360">
        <f>(R66-25)/2.6</f>
        <v>144.23076923076923</v>
      </c>
      <c r="AB66" s="343">
        <f>R66/2.6</f>
        <v>153.84615384615384</v>
      </c>
      <c r="AC66" s="343">
        <f>(R66+25)/2.6</f>
        <v>163.46153846153845</v>
      </c>
      <c r="AD66" s="343">
        <f>(R66+50)/2.6</f>
        <v>173.07692307692307</v>
      </c>
      <c r="AE66" s="343">
        <f>(R66+75)/2.6</f>
        <v>182.69230769230768</v>
      </c>
      <c r="AF66" s="343">
        <f>(R66+100)/2.6</f>
        <v>192.30769230769229</v>
      </c>
      <c r="AG66" s="343">
        <f>(R66+125)/2.6</f>
        <v>201.92307692307691</v>
      </c>
      <c r="AH66" s="343">
        <f>(R66+150)/2.6</f>
        <v>211.53846153846152</v>
      </c>
      <c r="AI66" s="274" t="s">
        <v>331</v>
      </c>
      <c r="AJ66" s="374"/>
      <c r="AK66" s="367"/>
      <c r="AL66" s="322"/>
      <c r="AM66" s="368"/>
      <c r="AN66" s="360">
        <f t="shared" si="52"/>
        <v>186.04651162790699</v>
      </c>
      <c r="AO66" s="343">
        <f t="shared" si="52"/>
        <v>197.67441860465118</v>
      </c>
      <c r="AP66" s="343">
        <f t="shared" si="52"/>
        <v>209.30232558139537</v>
      </c>
      <c r="AQ66" s="343">
        <f t="shared" si="51"/>
        <v>220.93023255813955</v>
      </c>
      <c r="AR66" s="343">
        <f t="shared" si="51"/>
        <v>232.55813953488374</v>
      </c>
      <c r="AS66" s="343">
        <f t="shared" si="51"/>
        <v>244.18604651162792</v>
      </c>
      <c r="AT66" s="343">
        <f t="shared" si="51"/>
        <v>255.81395348837211</v>
      </c>
      <c r="AU66" s="284" t="str">
        <f t="shared" si="6"/>
        <v>151310-E-002</v>
      </c>
      <c r="AV66" s="309" t="str">
        <f t="shared" si="7"/>
        <v>VIP02</v>
      </c>
      <c r="AW66" s="284" t="str">
        <f t="shared" si="8"/>
        <v>151512-E-002</v>
      </c>
      <c r="AX66" s="284" t="str">
        <f t="shared" si="9"/>
        <v>KI02</v>
      </c>
      <c r="AY66" s="285"/>
      <c r="AZ66" s="327"/>
    </row>
    <row r="67" spans="1:52" s="271" customFormat="1" ht="13.5" customHeight="1" x14ac:dyDescent="0.2">
      <c r="A67" s="512" t="s">
        <v>605</v>
      </c>
      <c r="B67" s="313" t="s">
        <v>672</v>
      </c>
      <c r="C67" s="551">
        <v>3</v>
      </c>
      <c r="D67" s="336">
        <v>215</v>
      </c>
      <c r="E67" s="272">
        <v>267</v>
      </c>
      <c r="F67" s="337">
        <v>89</v>
      </c>
      <c r="G67" s="301">
        <v>2.6</v>
      </c>
      <c r="H67" s="299">
        <f t="shared" si="0"/>
        <v>36.982248520710058</v>
      </c>
      <c r="I67" s="300">
        <f t="shared" si="10"/>
        <v>0.66039729501267963</v>
      </c>
      <c r="J67" s="404">
        <f t="shared" si="11"/>
        <v>2.4157303370786516</v>
      </c>
      <c r="K67" s="299">
        <f t="shared" si="1"/>
        <v>164.47259136212625</v>
      </c>
      <c r="L67" s="405">
        <f t="shared" si="2"/>
        <v>56.748180587574794</v>
      </c>
      <c r="M67" s="362">
        <f t="shared" si="3"/>
        <v>7.0872947277441728E-2</v>
      </c>
      <c r="N67" s="406">
        <f t="shared" si="4"/>
        <v>0.37134989184498385</v>
      </c>
      <c r="O67" s="330" t="s">
        <v>5</v>
      </c>
      <c r="P67" s="286" t="s">
        <v>43</v>
      </c>
      <c r="Q67" s="336" t="s">
        <v>30</v>
      </c>
      <c r="R67" s="272">
        <v>250</v>
      </c>
      <c r="S67" s="272">
        <f>R67+25</f>
        <v>275</v>
      </c>
      <c r="T67" s="272">
        <f>R67+50</f>
        <v>300</v>
      </c>
      <c r="U67" s="272">
        <f>R67+75</f>
        <v>325</v>
      </c>
      <c r="V67" s="272">
        <f>R67+100</f>
        <v>350</v>
      </c>
      <c r="W67" s="272">
        <f>R67+125</f>
        <v>375</v>
      </c>
      <c r="X67" s="272">
        <f>R67+150</f>
        <v>400</v>
      </c>
      <c r="Y67" s="274" t="s">
        <v>326</v>
      </c>
      <c r="Z67" s="355" t="s">
        <v>325</v>
      </c>
      <c r="AA67" s="360">
        <f>(R67-25)/2.15</f>
        <v>104.65116279069768</v>
      </c>
      <c r="AB67" s="343">
        <f>R67/2.15</f>
        <v>116.27906976744187</v>
      </c>
      <c r="AC67" s="343">
        <f>(R67+25)/2.37</f>
        <v>116.03375527426159</v>
      </c>
      <c r="AD67" s="343">
        <f>(R67+50)/2.15</f>
        <v>139.53488372093022</v>
      </c>
      <c r="AE67" s="343">
        <f>(R67+75)/2.15</f>
        <v>151.16279069767444</v>
      </c>
      <c r="AF67" s="343">
        <f>(R67+100)/2.15</f>
        <v>162.79069767441862</v>
      </c>
      <c r="AG67" s="343">
        <f>(R67+125)/2.15</f>
        <v>174.41860465116281</v>
      </c>
      <c r="AH67" s="343">
        <f>(R67+150)/2.15</f>
        <v>186.04651162790699</v>
      </c>
      <c r="AI67" s="274" t="s">
        <v>328</v>
      </c>
      <c r="AJ67" s="374"/>
      <c r="AK67" s="367"/>
      <c r="AL67" s="322"/>
      <c r="AM67" s="368"/>
      <c r="AN67" s="428"/>
      <c r="AO67" s="429"/>
      <c r="AP67" s="429"/>
      <c r="AQ67" s="429"/>
      <c r="AR67" s="429"/>
      <c r="AS67" s="429"/>
      <c r="AT67" s="429"/>
      <c r="AU67" s="324" t="str">
        <f t="shared" si="6"/>
        <v/>
      </c>
      <c r="AV67" s="433"/>
      <c r="AW67" s="324" t="str">
        <f t="shared" si="8"/>
        <v/>
      </c>
      <c r="AX67" s="324"/>
      <c r="AY67" s="285"/>
      <c r="AZ67" s="327"/>
    </row>
    <row r="68" spans="1:52" s="304" customFormat="1" ht="13.5" customHeight="1" x14ac:dyDescent="0.2">
      <c r="A68" s="572" t="s">
        <v>686</v>
      </c>
      <c r="B68" s="463" t="s">
        <v>287</v>
      </c>
      <c r="C68" s="551"/>
      <c r="D68" s="464">
        <v>160</v>
      </c>
      <c r="E68" s="465">
        <v>216</v>
      </c>
      <c r="F68" s="325">
        <v>63</v>
      </c>
      <c r="G68" s="301">
        <v>2.52</v>
      </c>
      <c r="H68" s="299">
        <f t="shared" si="0"/>
        <v>55.114638447971778</v>
      </c>
      <c r="I68" s="300">
        <f t="shared" si="10"/>
        <v>0.98418997228521032</v>
      </c>
      <c r="J68" s="404">
        <v>2.5099999999999998</v>
      </c>
      <c r="K68" s="299">
        <f t="shared" si="1"/>
        <v>156.87250996015936</v>
      </c>
      <c r="L68" s="405">
        <f t="shared" si="2"/>
        <v>48.954509496061739</v>
      </c>
      <c r="M68" s="362">
        <f t="shared" si="3"/>
        <v>3.96825396825406E-3</v>
      </c>
      <c r="N68" s="406">
        <f t="shared" si="4"/>
        <v>0.31330886077479514</v>
      </c>
      <c r="O68" s="464" t="s">
        <v>287</v>
      </c>
      <c r="P68" s="325" t="s">
        <v>287</v>
      </c>
      <c r="Q68" s="543"/>
      <c r="R68" s="544">
        <v>350</v>
      </c>
      <c r="S68" s="544">
        <f>R68+25</f>
        <v>375</v>
      </c>
      <c r="T68" s="544">
        <f>R68+50</f>
        <v>400</v>
      </c>
      <c r="U68" s="544">
        <f>R68+75</f>
        <v>425</v>
      </c>
      <c r="V68" s="544">
        <f>R68+100</f>
        <v>450</v>
      </c>
      <c r="W68" s="544">
        <f>R68+125</f>
        <v>475</v>
      </c>
      <c r="X68" s="544">
        <f>R68+150</f>
        <v>500</v>
      </c>
      <c r="Y68" s="545"/>
      <c r="Z68" s="546"/>
      <c r="AA68" s="547"/>
      <c r="AB68" s="548"/>
      <c r="AC68" s="548"/>
      <c r="AD68" s="548"/>
      <c r="AE68" s="548"/>
      <c r="AF68" s="548"/>
      <c r="AG68" s="548"/>
      <c r="AH68" s="548"/>
      <c r="AI68" s="545"/>
      <c r="AJ68" s="374"/>
      <c r="AK68" s="573"/>
      <c r="AL68" s="574"/>
      <c r="AM68" s="575"/>
      <c r="AN68" s="541">
        <f t="shared" ref="AN68:AT68" si="53">R68/2.15</f>
        <v>162.79069767441862</v>
      </c>
      <c r="AO68" s="299">
        <f t="shared" si="53"/>
        <v>174.41860465116281</v>
      </c>
      <c r="AP68" s="299">
        <f t="shared" si="53"/>
        <v>186.04651162790699</v>
      </c>
      <c r="AQ68" s="299">
        <f t="shared" si="53"/>
        <v>197.67441860465118</v>
      </c>
      <c r="AR68" s="299">
        <f t="shared" si="53"/>
        <v>209.30232558139537</v>
      </c>
      <c r="AS68" s="299">
        <f t="shared" si="53"/>
        <v>220.93023255813955</v>
      </c>
      <c r="AT68" s="299">
        <f t="shared" si="53"/>
        <v>232.55813953488374</v>
      </c>
      <c r="AU68" s="465" t="str">
        <f t="shared" si="6"/>
        <v>151310-E-002</v>
      </c>
      <c r="AV68" s="542" t="str">
        <f t="shared" si="7"/>
        <v>VIP02</v>
      </c>
      <c r="AW68" s="465" t="str">
        <f t="shared" si="8"/>
        <v>151512-E-002</v>
      </c>
      <c r="AX68" s="465" t="str">
        <f t="shared" si="9"/>
        <v>KI02</v>
      </c>
      <c r="AY68" s="576"/>
      <c r="AZ68" s="577"/>
    </row>
    <row r="69" spans="1:52" s="271" customFormat="1" ht="13.5" customHeight="1" x14ac:dyDescent="0.2">
      <c r="A69" s="512" t="s">
        <v>91</v>
      </c>
      <c r="B69" s="313" t="s">
        <v>550</v>
      </c>
      <c r="C69" s="551">
        <v>2</v>
      </c>
      <c r="D69" s="336">
        <v>140</v>
      </c>
      <c r="E69" s="272">
        <v>200</v>
      </c>
      <c r="F69" s="325">
        <v>51</v>
      </c>
      <c r="G69" s="301">
        <v>2.88</v>
      </c>
      <c r="H69" s="299">
        <f t="shared" si="0"/>
        <v>57.267554012345684</v>
      </c>
      <c r="I69" s="300">
        <f t="shared" si="10"/>
        <v>1.0226348930776015</v>
      </c>
      <c r="J69" s="404">
        <f t="shared" si="11"/>
        <v>2.7450980392156863</v>
      </c>
      <c r="K69" s="299">
        <f t="shared" si="1"/>
        <v>157.58609693877551</v>
      </c>
      <c r="L69" s="405">
        <f t="shared" si="2"/>
        <v>45.792750517958623</v>
      </c>
      <c r="M69" s="362">
        <f t="shared" si="3"/>
        <v>4.6840958605664444E-2</v>
      </c>
      <c r="N69" s="406">
        <f t="shared" si="4"/>
        <v>0.30486913533689847</v>
      </c>
      <c r="O69" s="336" t="s">
        <v>38</v>
      </c>
      <c r="P69" s="337" t="s">
        <v>32</v>
      </c>
      <c r="Q69" s="430"/>
      <c r="R69" s="422">
        <v>475</v>
      </c>
      <c r="S69" s="422">
        <f t="shared" si="12"/>
        <v>500</v>
      </c>
      <c r="T69" s="422">
        <f t="shared" si="13"/>
        <v>525</v>
      </c>
      <c r="U69" s="422">
        <f t="shared" si="14"/>
        <v>550</v>
      </c>
      <c r="V69" s="422">
        <f t="shared" si="15"/>
        <v>575</v>
      </c>
      <c r="W69" s="422">
        <f t="shared" si="16"/>
        <v>600</v>
      </c>
      <c r="X69" s="422">
        <f t="shared" si="17"/>
        <v>625</v>
      </c>
      <c r="Y69" s="431"/>
      <c r="Z69" s="432"/>
      <c r="AA69" s="419"/>
      <c r="AB69" s="420"/>
      <c r="AC69" s="420"/>
      <c r="AD69" s="420"/>
      <c r="AE69" s="420"/>
      <c r="AF69" s="420"/>
      <c r="AG69" s="420"/>
      <c r="AH69" s="420"/>
      <c r="AI69" s="431"/>
      <c r="AJ69" s="374"/>
      <c r="AK69" s="367"/>
      <c r="AL69" s="322"/>
      <c r="AM69" s="368"/>
      <c r="AN69" s="338">
        <f t="shared" si="52"/>
        <v>220.93023255813955</v>
      </c>
      <c r="AO69" s="387">
        <f t="shared" si="52"/>
        <v>232.55813953488374</v>
      </c>
      <c r="AP69" s="387">
        <f t="shared" si="52"/>
        <v>244.18604651162792</v>
      </c>
      <c r="AQ69" s="387">
        <f t="shared" si="51"/>
        <v>255.81395348837211</v>
      </c>
      <c r="AR69" s="387">
        <f t="shared" si="51"/>
        <v>267.44186046511629</v>
      </c>
      <c r="AS69" s="387">
        <f t="shared" si="51"/>
        <v>279.06976744186045</v>
      </c>
      <c r="AT69" s="387">
        <f t="shared" si="51"/>
        <v>290.69767441860466</v>
      </c>
      <c r="AU69" s="396" t="str">
        <f t="shared" ref="AU69:AU132" si="54">IF(E69&gt;222,"",IF(E69=222,IF(D69&gt;179,"","151310-E-001"),IF(E69=216,"151310-E-002",IF(E69=190,"151310-E-004",IF(E69=200,IF(F69=57,"151310-E-003","151310-E-003 + 3x151310-D-024"),)))))</f>
        <v>151310-E-003 + 3x151310-D-024</v>
      </c>
      <c r="AV69" s="394" t="str">
        <f t="shared" ref="AV69:AV91" si="55">IF(G69&gt;2.55,"VIP01",IF(AND(G69&gt;2.15,G69&lt;=2.55),"VIP02","VIP03"))</f>
        <v>VIP01</v>
      </c>
      <c r="AW69" s="396" t="str">
        <f t="shared" ref="AW69:AW132" si="56">IF(E69&gt;222,"",IF(E69=222,IF(D69&gt;181,"","151512-E-001"),IF(E69=216,"151512-E-002",IF(E69=200,IF(F69=57,"151512-E-003","151512-E-003 + 3x151310-D-024"),""))))</f>
        <v>151512-E-003 + 3x151310-D-024</v>
      </c>
      <c r="AX69" s="272" t="str">
        <f t="shared" ref="AX69:AX135" si="57">IF(G69&lt;2.55,"KI02",IF(AND(G69&gt;=2.55,G69&lt;3.3),IF(G69-J69&lt;=0.3,"KI03","KI04"),IF(G69&gt;=3.3,"KI05","")))</f>
        <v>KI03</v>
      </c>
      <c r="AY69" s="285"/>
      <c r="AZ69" s="327"/>
    </row>
    <row r="70" spans="1:52" s="271" customFormat="1" ht="13.5" customHeight="1" x14ac:dyDescent="0.2">
      <c r="A70" s="512" t="s">
        <v>91</v>
      </c>
      <c r="B70" s="348" t="s">
        <v>555</v>
      </c>
      <c r="C70" s="554">
        <v>3</v>
      </c>
      <c r="D70" s="336">
        <v>145</v>
      </c>
      <c r="E70" s="272">
        <v>200</v>
      </c>
      <c r="F70" s="337">
        <v>57</v>
      </c>
      <c r="G70" s="301">
        <v>2.69</v>
      </c>
      <c r="H70" s="299">
        <f t="shared" si="0"/>
        <v>58.733295559762858</v>
      </c>
      <c r="I70" s="300">
        <f t="shared" si="10"/>
        <v>1.0488088492814795</v>
      </c>
      <c r="J70" s="404">
        <f t="shared" si="11"/>
        <v>2.5438596491228069</v>
      </c>
      <c r="K70" s="299">
        <f t="shared" si="1"/>
        <v>170.05233990147784</v>
      </c>
      <c r="L70" s="405">
        <f t="shared" si="2"/>
        <v>46.603304603858291</v>
      </c>
      <c r="M70" s="362">
        <f t="shared" si="3"/>
        <v>5.4327267984086623E-2</v>
      </c>
      <c r="N70" s="406">
        <f t="shared" si="4"/>
        <v>0.2897965657595547</v>
      </c>
      <c r="O70" s="330" t="s">
        <v>38</v>
      </c>
      <c r="P70" s="286" t="s">
        <v>32</v>
      </c>
      <c r="Q70" s="427"/>
      <c r="R70" s="422">
        <v>425</v>
      </c>
      <c r="S70" s="422">
        <f t="shared" si="12"/>
        <v>450</v>
      </c>
      <c r="T70" s="422">
        <f t="shared" si="13"/>
        <v>475</v>
      </c>
      <c r="U70" s="422">
        <f t="shared" si="14"/>
        <v>500</v>
      </c>
      <c r="V70" s="422">
        <f t="shared" si="15"/>
        <v>525</v>
      </c>
      <c r="W70" s="422">
        <f t="shared" si="16"/>
        <v>550</v>
      </c>
      <c r="X70" s="422">
        <f t="shared" si="17"/>
        <v>575</v>
      </c>
      <c r="Y70" s="298"/>
      <c r="Z70" s="356"/>
      <c r="AA70" s="428"/>
      <c r="AB70" s="429"/>
      <c r="AC70" s="429"/>
      <c r="AD70" s="429"/>
      <c r="AE70" s="429"/>
      <c r="AF70" s="429"/>
      <c r="AG70" s="429"/>
      <c r="AH70" s="429"/>
      <c r="AI70" s="298"/>
      <c r="AJ70" s="374"/>
      <c r="AK70" s="367"/>
      <c r="AL70" s="322"/>
      <c r="AM70" s="368"/>
      <c r="AN70" s="360">
        <f t="shared" si="52"/>
        <v>197.67441860465118</v>
      </c>
      <c r="AO70" s="343">
        <f t="shared" si="52"/>
        <v>209.30232558139537</v>
      </c>
      <c r="AP70" s="343">
        <f t="shared" si="52"/>
        <v>220.93023255813955</v>
      </c>
      <c r="AQ70" s="343">
        <f t="shared" si="51"/>
        <v>232.55813953488374</v>
      </c>
      <c r="AR70" s="343">
        <f t="shared" si="51"/>
        <v>244.18604651162792</v>
      </c>
      <c r="AS70" s="343">
        <f t="shared" si="51"/>
        <v>255.81395348837211</v>
      </c>
      <c r="AT70" s="343">
        <f t="shared" si="51"/>
        <v>267.44186046511629</v>
      </c>
      <c r="AU70" s="284" t="str">
        <f t="shared" si="54"/>
        <v>151310-E-003</v>
      </c>
      <c r="AV70" s="309" t="str">
        <f t="shared" si="55"/>
        <v>VIP01</v>
      </c>
      <c r="AW70" s="284" t="str">
        <f t="shared" si="56"/>
        <v>151512-E-003</v>
      </c>
      <c r="AX70" s="284" t="str">
        <f t="shared" si="57"/>
        <v>KI03</v>
      </c>
      <c r="AY70" s="320"/>
      <c r="AZ70" s="328"/>
    </row>
    <row r="71" spans="1:52" s="271" customFormat="1" ht="13.5" customHeight="1" x14ac:dyDescent="0.2">
      <c r="A71" s="512" t="s">
        <v>91</v>
      </c>
      <c r="B71" s="313" t="s">
        <v>554</v>
      </c>
      <c r="C71" s="551">
        <v>4</v>
      </c>
      <c r="D71" s="336">
        <v>216</v>
      </c>
      <c r="E71" s="272">
        <v>267</v>
      </c>
      <c r="F71" s="337">
        <v>89</v>
      </c>
      <c r="G71" s="301">
        <v>2.65</v>
      </c>
      <c r="H71" s="299">
        <f t="shared" si="0"/>
        <v>35.599857600569599</v>
      </c>
      <c r="I71" s="300">
        <f t="shared" si="10"/>
        <v>0.63571174286731424</v>
      </c>
      <c r="J71" s="404">
        <f t="shared" si="11"/>
        <v>2.4269662921348316</v>
      </c>
      <c r="K71" s="299">
        <f t="shared" si="1"/>
        <v>163.71114417989418</v>
      </c>
      <c r="L71" s="405">
        <f t="shared" si="2"/>
        <v>56.879999999999995</v>
      </c>
      <c r="M71" s="362">
        <f t="shared" si="3"/>
        <v>8.4163663345346529E-2</v>
      </c>
      <c r="N71" s="406">
        <f t="shared" si="4"/>
        <v>0.37937042696629214</v>
      </c>
      <c r="O71" s="330" t="s">
        <v>13</v>
      </c>
      <c r="P71" s="286" t="s">
        <v>38</v>
      </c>
      <c r="Q71" s="330" t="s">
        <v>267</v>
      </c>
      <c r="R71" s="272">
        <v>250</v>
      </c>
      <c r="S71" s="272">
        <f t="shared" si="12"/>
        <v>275</v>
      </c>
      <c r="T71" s="272">
        <f t="shared" si="13"/>
        <v>300</v>
      </c>
      <c r="U71" s="272">
        <f t="shared" si="14"/>
        <v>325</v>
      </c>
      <c r="V71" s="272">
        <f t="shared" si="15"/>
        <v>350</v>
      </c>
      <c r="W71" s="272">
        <f t="shared" si="16"/>
        <v>375</v>
      </c>
      <c r="X71" s="272">
        <f t="shared" si="17"/>
        <v>400</v>
      </c>
      <c r="Y71" s="274" t="s">
        <v>326</v>
      </c>
      <c r="Z71" s="355" t="s">
        <v>327</v>
      </c>
      <c r="AA71" s="360">
        <f>(R71-25)/2.15</f>
        <v>104.65116279069768</v>
      </c>
      <c r="AB71" s="343">
        <f>R71/2.15</f>
        <v>116.27906976744187</v>
      </c>
      <c r="AC71" s="343">
        <f t="shared" ref="AC71:AC76" si="58">(R71+25)/2.37</f>
        <v>116.03375527426159</v>
      </c>
      <c r="AD71" s="343">
        <f>(R71+50)/2.15</f>
        <v>139.53488372093022</v>
      </c>
      <c r="AE71" s="343">
        <f>(R71+75)/2.15</f>
        <v>151.16279069767444</v>
      </c>
      <c r="AF71" s="343">
        <f>(R71+100)/2.15</f>
        <v>162.79069767441862</v>
      </c>
      <c r="AG71" s="343">
        <f>(R71+125)/2.15</f>
        <v>174.41860465116281</v>
      </c>
      <c r="AH71" s="343">
        <f>(R71+150)/2.15</f>
        <v>186.04651162790699</v>
      </c>
      <c r="AI71" s="274" t="s">
        <v>328</v>
      </c>
      <c r="AJ71" s="374" t="s">
        <v>291</v>
      </c>
      <c r="AK71" s="367" t="s">
        <v>248</v>
      </c>
      <c r="AL71" s="322" t="s">
        <v>250</v>
      </c>
      <c r="AM71" s="368" t="s">
        <v>244</v>
      </c>
      <c r="AN71" s="419">
        <f t="shared" si="52"/>
        <v>116.27906976744187</v>
      </c>
      <c r="AO71" s="420">
        <f t="shared" si="52"/>
        <v>127.90697674418605</v>
      </c>
      <c r="AP71" s="420">
        <f t="shared" si="52"/>
        <v>139.53488372093022</v>
      </c>
      <c r="AQ71" s="420">
        <f t="shared" si="51"/>
        <v>151.16279069767444</v>
      </c>
      <c r="AR71" s="420">
        <f t="shared" si="51"/>
        <v>162.79069767441862</v>
      </c>
      <c r="AS71" s="420">
        <f t="shared" si="51"/>
        <v>174.41860465116281</v>
      </c>
      <c r="AT71" s="420">
        <f t="shared" si="51"/>
        <v>186.04651162790699</v>
      </c>
      <c r="AU71" s="324" t="str">
        <f t="shared" si="54"/>
        <v/>
      </c>
      <c r="AV71" s="421" t="str">
        <f t="shared" si="55"/>
        <v>VIP01</v>
      </c>
      <c r="AW71" s="324" t="str">
        <f t="shared" si="56"/>
        <v/>
      </c>
      <c r="AX71" s="422" t="str">
        <f t="shared" si="57"/>
        <v>KI03</v>
      </c>
      <c r="AY71" s="285"/>
      <c r="AZ71" s="327"/>
    </row>
    <row r="72" spans="1:52" s="271" customFormat="1" ht="13.5" customHeight="1" x14ac:dyDescent="0.2">
      <c r="A72" s="512" t="s">
        <v>91</v>
      </c>
      <c r="B72" s="313" t="s">
        <v>527</v>
      </c>
      <c r="C72" s="551">
        <v>5</v>
      </c>
      <c r="D72" s="336">
        <v>216.5</v>
      </c>
      <c r="E72" s="272">
        <v>240</v>
      </c>
      <c r="F72" s="337">
        <v>76</v>
      </c>
      <c r="G72" s="301">
        <v>3.25</v>
      </c>
      <c r="H72" s="299">
        <f t="shared" si="0"/>
        <v>35.502958579881657</v>
      </c>
      <c r="I72" s="300">
        <f t="shared" si="10"/>
        <v>0.63398140321217245</v>
      </c>
      <c r="J72" s="404">
        <f t="shared" si="11"/>
        <v>2.8486842105263159</v>
      </c>
      <c r="K72" s="299">
        <f t="shared" si="1"/>
        <v>178.65390960079179</v>
      </c>
      <c r="L72" s="405">
        <f t="shared" si="2"/>
        <v>56.945795279370721</v>
      </c>
      <c r="M72" s="362">
        <f t="shared" si="3"/>
        <v>0.12348178137651818</v>
      </c>
      <c r="N72" s="406">
        <f t="shared" si="4"/>
        <v>0.36365385055598148</v>
      </c>
      <c r="O72" s="330" t="s">
        <v>15</v>
      </c>
      <c r="P72" s="286" t="s">
        <v>13</v>
      </c>
      <c r="Q72" s="330" t="s">
        <v>19</v>
      </c>
      <c r="R72" s="272">
        <v>375</v>
      </c>
      <c r="S72" s="272">
        <f t="shared" si="12"/>
        <v>400</v>
      </c>
      <c r="T72" s="272">
        <f t="shared" si="13"/>
        <v>425</v>
      </c>
      <c r="U72" s="272">
        <f t="shared" si="14"/>
        <v>450</v>
      </c>
      <c r="V72" s="272">
        <f t="shared" si="15"/>
        <v>475</v>
      </c>
      <c r="W72" s="272">
        <f t="shared" si="16"/>
        <v>500</v>
      </c>
      <c r="X72" s="272">
        <f t="shared" si="17"/>
        <v>525</v>
      </c>
      <c r="Y72" s="274" t="s">
        <v>324</v>
      </c>
      <c r="Z72" s="355" t="s">
        <v>325</v>
      </c>
      <c r="AA72" s="360">
        <f>(R72-25)/2.37</f>
        <v>147.67932489451476</v>
      </c>
      <c r="AB72" s="343">
        <f>(R72)/2.37</f>
        <v>158.22784810126581</v>
      </c>
      <c r="AC72" s="343">
        <f t="shared" si="58"/>
        <v>168.77637130801688</v>
      </c>
      <c r="AD72" s="343">
        <f>(R72+50)/2.37</f>
        <v>179.32489451476792</v>
      </c>
      <c r="AE72" s="343">
        <f>(R72+75)/2.37</f>
        <v>189.87341772151899</v>
      </c>
      <c r="AF72" s="343">
        <f>(R72+100)/2.37</f>
        <v>200.42194092827003</v>
      </c>
      <c r="AG72" s="343">
        <f>(R72+125)/2.37</f>
        <v>210.97046413502107</v>
      </c>
      <c r="AH72" s="343">
        <f>(R72+150)/2.37</f>
        <v>221.51898734177215</v>
      </c>
      <c r="AI72" s="274" t="s">
        <v>329</v>
      </c>
      <c r="AJ72" s="374" t="s">
        <v>291</v>
      </c>
      <c r="AK72" s="367" t="s">
        <v>250</v>
      </c>
      <c r="AL72" s="322" t="s">
        <v>250</v>
      </c>
      <c r="AM72" s="368" t="s">
        <v>247</v>
      </c>
      <c r="AN72" s="419">
        <f t="shared" si="52"/>
        <v>174.41860465116281</v>
      </c>
      <c r="AO72" s="420">
        <f t="shared" si="52"/>
        <v>186.04651162790699</v>
      </c>
      <c r="AP72" s="420">
        <f t="shared" si="52"/>
        <v>197.67441860465118</v>
      </c>
      <c r="AQ72" s="420">
        <f t="shared" si="51"/>
        <v>209.30232558139537</v>
      </c>
      <c r="AR72" s="420">
        <f t="shared" si="51"/>
        <v>220.93023255813955</v>
      </c>
      <c r="AS72" s="420">
        <f t="shared" si="51"/>
        <v>232.55813953488374</v>
      </c>
      <c r="AT72" s="420">
        <f t="shared" si="51"/>
        <v>244.18604651162792</v>
      </c>
      <c r="AU72" s="324" t="str">
        <f t="shared" si="54"/>
        <v/>
      </c>
      <c r="AV72" s="421" t="str">
        <f t="shared" si="55"/>
        <v>VIP01</v>
      </c>
      <c r="AW72" s="324" t="str">
        <f t="shared" si="56"/>
        <v/>
      </c>
      <c r="AX72" s="422" t="str">
        <f t="shared" si="57"/>
        <v>KI04</v>
      </c>
      <c r="AY72" s="285"/>
      <c r="AZ72" s="327"/>
    </row>
    <row r="73" spans="1:52" s="271" customFormat="1" ht="13.5" customHeight="1" x14ac:dyDescent="0.2">
      <c r="A73" s="512" t="s">
        <v>91</v>
      </c>
      <c r="B73" s="313" t="s">
        <v>528</v>
      </c>
      <c r="C73" s="551">
        <v>6</v>
      </c>
      <c r="D73" s="336">
        <v>229.3</v>
      </c>
      <c r="E73" s="272">
        <v>240</v>
      </c>
      <c r="F73" s="337">
        <v>76</v>
      </c>
      <c r="G73" s="301">
        <v>3.5</v>
      </c>
      <c r="H73" s="299">
        <f t="shared" si="0"/>
        <v>34.693877551020407</v>
      </c>
      <c r="I73" s="300">
        <f t="shared" si="10"/>
        <v>0.61953352769679293</v>
      </c>
      <c r="J73" s="404">
        <f t="shared" si="11"/>
        <v>3.017105263157895</v>
      </c>
      <c r="K73" s="299">
        <f t="shared" si="1"/>
        <v>191.17188960189395</v>
      </c>
      <c r="L73" s="405">
        <f t="shared" si="2"/>
        <v>58.605009342205555</v>
      </c>
      <c r="M73" s="362">
        <f t="shared" si="3"/>
        <v>0.13796992481203002</v>
      </c>
      <c r="N73" s="406">
        <f t="shared" si="4"/>
        <v>0.35562172851616991</v>
      </c>
      <c r="O73" s="330" t="s">
        <v>15</v>
      </c>
      <c r="P73" s="286" t="s">
        <v>13</v>
      </c>
      <c r="Q73" s="330" t="s">
        <v>28</v>
      </c>
      <c r="R73" s="272">
        <v>425</v>
      </c>
      <c r="S73" s="272">
        <f t="shared" si="12"/>
        <v>450</v>
      </c>
      <c r="T73" s="272">
        <f t="shared" si="13"/>
        <v>475</v>
      </c>
      <c r="U73" s="272">
        <f t="shared" si="14"/>
        <v>500</v>
      </c>
      <c r="V73" s="272">
        <f t="shared" si="15"/>
        <v>525</v>
      </c>
      <c r="W73" s="272">
        <f t="shared" si="16"/>
        <v>550</v>
      </c>
      <c r="X73" s="272">
        <f t="shared" si="17"/>
        <v>575</v>
      </c>
      <c r="Y73" s="274" t="s">
        <v>324</v>
      </c>
      <c r="Z73" s="355" t="s">
        <v>325</v>
      </c>
      <c r="AA73" s="360">
        <f>(R73-25)/2.37</f>
        <v>168.77637130801688</v>
      </c>
      <c r="AB73" s="343">
        <f>(R73)/2.37</f>
        <v>179.32489451476792</v>
      </c>
      <c r="AC73" s="343">
        <f t="shared" si="58"/>
        <v>189.87341772151899</v>
      </c>
      <c r="AD73" s="343">
        <f>(R73+50)/2.37</f>
        <v>200.42194092827003</v>
      </c>
      <c r="AE73" s="343">
        <f>(R73+75)/2.37</f>
        <v>210.97046413502107</v>
      </c>
      <c r="AF73" s="343">
        <f>(R73+100)/2.37</f>
        <v>221.51898734177215</v>
      </c>
      <c r="AG73" s="343">
        <f>(R73+125)/2.37</f>
        <v>232.06751054852319</v>
      </c>
      <c r="AH73" s="343">
        <f>(R73+150)/2.37</f>
        <v>242.61603375527426</v>
      </c>
      <c r="AI73" s="274" t="s">
        <v>329</v>
      </c>
      <c r="AJ73" s="374" t="s">
        <v>291</v>
      </c>
      <c r="AK73" s="367" t="s">
        <v>245</v>
      </c>
      <c r="AL73" s="322" t="s">
        <v>247</v>
      </c>
      <c r="AM73" s="368" t="s">
        <v>247</v>
      </c>
      <c r="AN73" s="419">
        <f t="shared" si="52"/>
        <v>197.67441860465118</v>
      </c>
      <c r="AO73" s="420">
        <f t="shared" si="52"/>
        <v>209.30232558139537</v>
      </c>
      <c r="AP73" s="420">
        <f t="shared" si="52"/>
        <v>220.93023255813955</v>
      </c>
      <c r="AQ73" s="420">
        <f t="shared" si="51"/>
        <v>232.55813953488374</v>
      </c>
      <c r="AR73" s="420">
        <f t="shared" si="51"/>
        <v>244.18604651162792</v>
      </c>
      <c r="AS73" s="420">
        <f t="shared" si="51"/>
        <v>255.81395348837211</v>
      </c>
      <c r="AT73" s="420">
        <f t="shared" si="51"/>
        <v>267.44186046511629</v>
      </c>
      <c r="AU73" s="324" t="str">
        <f t="shared" si="54"/>
        <v/>
      </c>
      <c r="AV73" s="421" t="str">
        <f t="shared" si="55"/>
        <v>VIP01</v>
      </c>
      <c r="AW73" s="324" t="str">
        <f t="shared" si="56"/>
        <v/>
      </c>
      <c r="AX73" s="422" t="str">
        <f t="shared" si="57"/>
        <v>KI05</v>
      </c>
      <c r="AY73" s="285"/>
      <c r="AZ73" s="327"/>
    </row>
    <row r="74" spans="1:52" s="271" customFormat="1" ht="13.5" customHeight="1" x14ac:dyDescent="0.2">
      <c r="A74" s="512" t="s">
        <v>91</v>
      </c>
      <c r="B74" s="313" t="s">
        <v>529</v>
      </c>
      <c r="C74" s="551">
        <v>7</v>
      </c>
      <c r="D74" s="336">
        <v>221.5</v>
      </c>
      <c r="E74" s="272">
        <v>240</v>
      </c>
      <c r="F74" s="337">
        <v>76</v>
      </c>
      <c r="G74" s="301">
        <v>3.34</v>
      </c>
      <c r="H74" s="299">
        <f t="shared" si="0"/>
        <v>35.856430850873103</v>
      </c>
      <c r="I74" s="300">
        <f t="shared" si="10"/>
        <v>0.64029340805130541</v>
      </c>
      <c r="J74" s="404">
        <f t="shared" si="11"/>
        <v>2.9144736842105261</v>
      </c>
      <c r="K74" s="299">
        <f t="shared" si="1"/>
        <v>186.26249596904228</v>
      </c>
      <c r="L74" s="405">
        <f t="shared" si="2"/>
        <v>57.599614582043863</v>
      </c>
      <c r="M74" s="362">
        <f t="shared" si="3"/>
        <v>0.12740308855972268</v>
      </c>
      <c r="N74" s="406">
        <f t="shared" si="4"/>
        <v>0.35438920761268039</v>
      </c>
      <c r="O74" s="330" t="s">
        <v>15</v>
      </c>
      <c r="P74" s="286" t="s">
        <v>13</v>
      </c>
      <c r="Q74" s="330" t="s">
        <v>28</v>
      </c>
      <c r="R74" s="272">
        <v>400</v>
      </c>
      <c r="S74" s="272">
        <f t="shared" si="12"/>
        <v>425</v>
      </c>
      <c r="T74" s="272">
        <f t="shared" si="13"/>
        <v>450</v>
      </c>
      <c r="U74" s="272">
        <f t="shared" si="14"/>
        <v>475</v>
      </c>
      <c r="V74" s="272">
        <f t="shared" si="15"/>
        <v>500</v>
      </c>
      <c r="W74" s="272">
        <f t="shared" si="16"/>
        <v>525</v>
      </c>
      <c r="X74" s="272">
        <f t="shared" si="17"/>
        <v>550</v>
      </c>
      <c r="Y74" s="274" t="s">
        <v>324</v>
      </c>
      <c r="Z74" s="355" t="s">
        <v>325</v>
      </c>
      <c r="AA74" s="360">
        <f>(R74-25)/2.37</f>
        <v>158.22784810126581</v>
      </c>
      <c r="AB74" s="343">
        <f>(R74)/2.37</f>
        <v>168.77637130801688</v>
      </c>
      <c r="AC74" s="343">
        <f t="shared" si="58"/>
        <v>179.32489451476792</v>
      </c>
      <c r="AD74" s="343">
        <f>(R74+50)/2.37</f>
        <v>189.87341772151899</v>
      </c>
      <c r="AE74" s="343">
        <f>(R74+75)/2.37</f>
        <v>200.42194092827003</v>
      </c>
      <c r="AF74" s="343">
        <f>(R74+100)/2.37</f>
        <v>210.97046413502107</v>
      </c>
      <c r="AG74" s="343">
        <f>(R74+125)/2.37</f>
        <v>221.51898734177215</v>
      </c>
      <c r="AH74" s="343">
        <f>(R74+150)/2.37</f>
        <v>232.06751054852319</v>
      </c>
      <c r="AI74" s="274" t="s">
        <v>329</v>
      </c>
      <c r="AJ74" s="374" t="s">
        <v>291</v>
      </c>
      <c r="AK74" s="367" t="s">
        <v>245</v>
      </c>
      <c r="AL74" s="322" t="s">
        <v>247</v>
      </c>
      <c r="AM74" s="368" t="s">
        <v>247</v>
      </c>
      <c r="AN74" s="419">
        <f t="shared" si="52"/>
        <v>186.04651162790699</v>
      </c>
      <c r="AO74" s="420">
        <f t="shared" si="52"/>
        <v>197.67441860465118</v>
      </c>
      <c r="AP74" s="420">
        <f t="shared" si="52"/>
        <v>209.30232558139537</v>
      </c>
      <c r="AQ74" s="420">
        <f t="shared" si="51"/>
        <v>220.93023255813955</v>
      </c>
      <c r="AR74" s="420">
        <f t="shared" si="51"/>
        <v>232.55813953488374</v>
      </c>
      <c r="AS74" s="420">
        <f t="shared" si="51"/>
        <v>244.18604651162792</v>
      </c>
      <c r="AT74" s="420">
        <f t="shared" si="51"/>
        <v>255.81395348837211</v>
      </c>
      <c r="AU74" s="324" t="str">
        <f t="shared" si="54"/>
        <v/>
      </c>
      <c r="AV74" s="421" t="str">
        <f t="shared" si="55"/>
        <v>VIP01</v>
      </c>
      <c r="AW74" s="324" t="str">
        <f t="shared" si="56"/>
        <v/>
      </c>
      <c r="AX74" s="422" t="str">
        <f t="shared" si="57"/>
        <v>KI05</v>
      </c>
      <c r="AY74" s="285"/>
      <c r="AZ74" s="327"/>
    </row>
    <row r="75" spans="1:52" s="271" customFormat="1" ht="13.5" customHeight="1" x14ac:dyDescent="0.2">
      <c r="A75" s="512" t="s">
        <v>91</v>
      </c>
      <c r="B75" s="313" t="s">
        <v>530</v>
      </c>
      <c r="C75" s="551">
        <v>8</v>
      </c>
      <c r="D75" s="336">
        <v>234.6</v>
      </c>
      <c r="E75" s="272">
        <v>240</v>
      </c>
      <c r="F75" s="337">
        <v>76</v>
      </c>
      <c r="G75" s="301">
        <v>3.58</v>
      </c>
      <c r="H75" s="299">
        <f t="shared" si="0"/>
        <v>35.111263693392843</v>
      </c>
      <c r="I75" s="300">
        <f t="shared" si="10"/>
        <v>0.62698685166772938</v>
      </c>
      <c r="J75" s="404">
        <f t="shared" si="11"/>
        <v>3.0868421052631576</v>
      </c>
      <c r="K75" s="299">
        <f t="shared" si="1"/>
        <v>197.84435513335774</v>
      </c>
      <c r="L75" s="405">
        <f t="shared" si="2"/>
        <v>59.278433177674316</v>
      </c>
      <c r="M75" s="362">
        <f t="shared" si="3"/>
        <v>0.13775360188179958</v>
      </c>
      <c r="N75" s="406">
        <f t="shared" si="4"/>
        <v>0.34748948197251889</v>
      </c>
      <c r="O75" s="330" t="s">
        <v>15</v>
      </c>
      <c r="P75" s="286" t="s">
        <v>13</v>
      </c>
      <c r="Q75" s="330" t="s">
        <v>28</v>
      </c>
      <c r="R75" s="272">
        <v>450</v>
      </c>
      <c r="S75" s="272">
        <f t="shared" si="12"/>
        <v>475</v>
      </c>
      <c r="T75" s="272">
        <f t="shared" si="13"/>
        <v>500</v>
      </c>
      <c r="U75" s="272">
        <f t="shared" si="14"/>
        <v>525</v>
      </c>
      <c r="V75" s="272">
        <f t="shared" si="15"/>
        <v>550</v>
      </c>
      <c r="W75" s="272">
        <f t="shared" si="16"/>
        <v>575</v>
      </c>
      <c r="X75" s="272">
        <f t="shared" si="17"/>
        <v>600</v>
      </c>
      <c r="Y75" s="274" t="s">
        <v>324</v>
      </c>
      <c r="Z75" s="355" t="s">
        <v>325</v>
      </c>
      <c r="AA75" s="360">
        <f>(R75-25)/2.37</f>
        <v>179.32489451476792</v>
      </c>
      <c r="AB75" s="343">
        <f>(R75)/2.37</f>
        <v>189.87341772151899</v>
      </c>
      <c r="AC75" s="343">
        <f t="shared" si="58"/>
        <v>200.42194092827003</v>
      </c>
      <c r="AD75" s="343">
        <f>(R75+50)/2.37</f>
        <v>210.97046413502107</v>
      </c>
      <c r="AE75" s="343">
        <f>(R75+75)/2.37</f>
        <v>221.51898734177215</v>
      </c>
      <c r="AF75" s="343">
        <f>(R75+100)/2.37</f>
        <v>232.06751054852319</v>
      </c>
      <c r="AG75" s="343">
        <f>(R75+125)/2.37</f>
        <v>242.61603375527426</v>
      </c>
      <c r="AH75" s="343">
        <f>(R75+150)/2.37</f>
        <v>253.1645569620253</v>
      </c>
      <c r="AI75" s="274" t="s">
        <v>329</v>
      </c>
      <c r="AJ75" s="374" t="s">
        <v>291</v>
      </c>
      <c r="AK75" s="367" t="s">
        <v>245</v>
      </c>
      <c r="AL75" s="322" t="s">
        <v>247</v>
      </c>
      <c r="AM75" s="368" t="s">
        <v>247</v>
      </c>
      <c r="AN75" s="419">
        <f t="shared" si="52"/>
        <v>209.30232558139537</v>
      </c>
      <c r="AO75" s="420">
        <f t="shared" si="52"/>
        <v>220.93023255813955</v>
      </c>
      <c r="AP75" s="420">
        <f t="shared" si="52"/>
        <v>232.55813953488374</v>
      </c>
      <c r="AQ75" s="420">
        <f t="shared" si="51"/>
        <v>244.18604651162792</v>
      </c>
      <c r="AR75" s="420">
        <f t="shared" si="51"/>
        <v>255.81395348837211</v>
      </c>
      <c r="AS75" s="420">
        <f t="shared" si="51"/>
        <v>267.44186046511629</v>
      </c>
      <c r="AT75" s="420">
        <f t="shared" si="51"/>
        <v>279.06976744186045</v>
      </c>
      <c r="AU75" s="324" t="str">
        <f t="shared" si="54"/>
        <v/>
      </c>
      <c r="AV75" s="421" t="str">
        <f t="shared" si="55"/>
        <v>VIP01</v>
      </c>
      <c r="AW75" s="324" t="str">
        <f t="shared" si="56"/>
        <v/>
      </c>
      <c r="AX75" s="422" t="str">
        <f t="shared" si="57"/>
        <v>KI05</v>
      </c>
      <c r="AY75" s="285"/>
      <c r="AZ75" s="327"/>
    </row>
    <row r="76" spans="1:52" s="271" customFormat="1" ht="13.5" customHeight="1" x14ac:dyDescent="0.2">
      <c r="A76" s="512" t="s">
        <v>91</v>
      </c>
      <c r="B76" s="313" t="s">
        <v>720</v>
      </c>
      <c r="C76" s="551">
        <v>9</v>
      </c>
      <c r="D76" s="336">
        <v>160</v>
      </c>
      <c r="E76" s="272">
        <v>216</v>
      </c>
      <c r="F76" s="337">
        <v>63</v>
      </c>
      <c r="G76" s="301">
        <v>2.73</v>
      </c>
      <c r="H76" s="299">
        <f t="shared" ref="H76" si="59">R76/(G76*G76)</f>
        <v>53.670383340713016</v>
      </c>
      <c r="I76" s="300">
        <f t="shared" ref="I76" si="60">H76/56</f>
        <v>0.95839970251273243</v>
      </c>
      <c r="J76" s="404">
        <f t="shared" ref="J76" si="61">D76/F76</f>
        <v>2.5396825396825395</v>
      </c>
      <c r="K76" s="299">
        <f t="shared" ref="K76" si="62">F76*(R76/56)/J76</f>
        <v>177.1875</v>
      </c>
      <c r="L76" s="405">
        <f t="shared" ref="L76" si="63">0.6*SQRT(D76/150)*(72+7)</f>
        <v>48.954509496061739</v>
      </c>
      <c r="M76" s="362">
        <f t="shared" ref="M76" si="64">-(J76-G76)/G76</f>
        <v>6.9713355427641191E-2</v>
      </c>
      <c r="N76" s="406">
        <f t="shared" ref="N76" si="65">+(L76/(R76/56))*G76/F76</f>
        <v>0.29699069094277453</v>
      </c>
      <c r="O76" s="330" t="s">
        <v>37</v>
      </c>
      <c r="P76" s="286" t="s">
        <v>52</v>
      </c>
      <c r="Q76" s="430"/>
      <c r="R76" s="422">
        <v>400</v>
      </c>
      <c r="S76" s="422">
        <f t="shared" ref="S76" si="66">R76+25</f>
        <v>425</v>
      </c>
      <c r="T76" s="422">
        <f t="shared" ref="T76" si="67">R76+50</f>
        <v>450</v>
      </c>
      <c r="U76" s="422">
        <f t="shared" ref="U76" si="68">R76+75</f>
        <v>475</v>
      </c>
      <c r="V76" s="422">
        <f t="shared" ref="V76" si="69">R76+100</f>
        <v>500</v>
      </c>
      <c r="W76" s="422">
        <f t="shared" ref="W76" si="70">R76+125</f>
        <v>525</v>
      </c>
      <c r="X76" s="422">
        <f t="shared" ref="X76" si="71">R76+150</f>
        <v>550</v>
      </c>
      <c r="Y76" s="431"/>
      <c r="Z76" s="432"/>
      <c r="AA76" s="419">
        <f>(R76-25)/2.37</f>
        <v>158.22784810126581</v>
      </c>
      <c r="AB76" s="420">
        <f>(R76)/2.37</f>
        <v>168.77637130801688</v>
      </c>
      <c r="AC76" s="420">
        <f t="shared" si="58"/>
        <v>179.32489451476792</v>
      </c>
      <c r="AD76" s="420">
        <f>(R76+50)/2.37</f>
        <v>189.87341772151899</v>
      </c>
      <c r="AE76" s="420">
        <f>(R76+75)/2.37</f>
        <v>200.42194092827003</v>
      </c>
      <c r="AF76" s="420">
        <f>(R76+100)/2.37</f>
        <v>210.97046413502107</v>
      </c>
      <c r="AG76" s="420">
        <f>(R76+125)/2.37</f>
        <v>221.51898734177215</v>
      </c>
      <c r="AH76" s="420">
        <f>(R76+150)/2.37</f>
        <v>232.06751054852319</v>
      </c>
      <c r="AI76" s="431"/>
      <c r="AJ76" s="374" t="s">
        <v>291</v>
      </c>
      <c r="AK76" s="367" t="s">
        <v>245</v>
      </c>
      <c r="AL76" s="322" t="s">
        <v>247</v>
      </c>
      <c r="AM76" s="368" t="s">
        <v>247</v>
      </c>
      <c r="AN76" s="338">
        <f t="shared" ref="AN76:AT76" si="72">R76/2.15</f>
        <v>186.04651162790699</v>
      </c>
      <c r="AO76" s="387">
        <f t="shared" si="72"/>
        <v>197.67441860465118</v>
      </c>
      <c r="AP76" s="387">
        <f t="shared" si="72"/>
        <v>209.30232558139537</v>
      </c>
      <c r="AQ76" s="387">
        <f t="shared" si="72"/>
        <v>220.93023255813955</v>
      </c>
      <c r="AR76" s="387">
        <f t="shared" si="72"/>
        <v>232.55813953488374</v>
      </c>
      <c r="AS76" s="387">
        <f t="shared" si="72"/>
        <v>244.18604651162792</v>
      </c>
      <c r="AT76" s="387">
        <f t="shared" si="72"/>
        <v>255.81395348837211</v>
      </c>
      <c r="AU76" s="284" t="str">
        <f t="shared" si="54"/>
        <v>151310-E-002</v>
      </c>
      <c r="AV76" s="394" t="str">
        <f t="shared" ref="AV76" si="73">IF(G76&gt;2.55,"VIP01",IF(AND(G76&gt;2.15,G76&lt;=2.55),"VIP02","VIP03"))</f>
        <v>VIP01</v>
      </c>
      <c r="AW76" s="284" t="str">
        <f t="shared" si="56"/>
        <v>151512-E-002</v>
      </c>
      <c r="AX76" s="272" t="str">
        <f t="shared" ref="AX76" si="74">IF(G76&lt;2.55,"KI02",IF(AND(G76&gt;=2.55,G76&lt;3.3),IF(G76-J76&lt;=0.3,"KI03","KI04"),IF(G76&gt;=3.3,"KI05","")))</f>
        <v>KI03</v>
      </c>
      <c r="AY76" s="285"/>
      <c r="AZ76" s="327"/>
    </row>
    <row r="77" spans="1:52" s="271" customFormat="1" ht="13.5" customHeight="1" x14ac:dyDescent="0.2">
      <c r="A77" s="512" t="s">
        <v>634</v>
      </c>
      <c r="B77" s="313" t="s">
        <v>201</v>
      </c>
      <c r="C77" s="551">
        <v>2</v>
      </c>
      <c r="D77" s="336">
        <v>210</v>
      </c>
      <c r="E77" s="272">
        <v>222</v>
      </c>
      <c r="F77" s="337">
        <v>70</v>
      </c>
      <c r="G77" s="301">
        <v>3.26</v>
      </c>
      <c r="H77" s="299">
        <f t="shared" si="0"/>
        <v>35.285483081787049</v>
      </c>
      <c r="I77" s="300">
        <f t="shared" si="10"/>
        <v>0.63009791217476874</v>
      </c>
      <c r="J77" s="404">
        <f t="shared" si="11"/>
        <v>3</v>
      </c>
      <c r="K77" s="299">
        <f t="shared" si="1"/>
        <v>156.25</v>
      </c>
      <c r="L77" s="405">
        <f t="shared" si="2"/>
        <v>56.084436343784354</v>
      </c>
      <c r="M77" s="362">
        <f t="shared" si="3"/>
        <v>7.9754601226993807E-2</v>
      </c>
      <c r="N77" s="406">
        <f t="shared" si="4"/>
        <v>0.39004855995890564</v>
      </c>
      <c r="O77" s="330" t="s">
        <v>4</v>
      </c>
      <c r="P77" s="286" t="s">
        <v>4</v>
      </c>
      <c r="Q77" s="330" t="s">
        <v>19</v>
      </c>
      <c r="R77" s="272">
        <v>375</v>
      </c>
      <c r="S77" s="272">
        <f t="shared" si="12"/>
        <v>400</v>
      </c>
      <c r="T77" s="272">
        <f t="shared" si="13"/>
        <v>425</v>
      </c>
      <c r="U77" s="272">
        <f t="shared" si="14"/>
        <v>450</v>
      </c>
      <c r="V77" s="272">
        <f t="shared" si="15"/>
        <v>475</v>
      </c>
      <c r="W77" s="272">
        <f t="shared" si="16"/>
        <v>500</v>
      </c>
      <c r="X77" s="272">
        <f t="shared" si="17"/>
        <v>525</v>
      </c>
      <c r="Y77" s="274" t="s">
        <v>322</v>
      </c>
      <c r="Z77" s="355" t="s">
        <v>323</v>
      </c>
      <c r="AA77" s="360">
        <f>(R77-25)/2.52</f>
        <v>138.88888888888889</v>
      </c>
      <c r="AB77" s="343">
        <f>(R77)/2.52</f>
        <v>148.8095238095238</v>
      </c>
      <c r="AC77" s="343">
        <f>(R77+25)/2.52</f>
        <v>158.73015873015873</v>
      </c>
      <c r="AD77" s="343">
        <f>(R77+50)/2.52</f>
        <v>168.65079365079364</v>
      </c>
      <c r="AE77" s="343">
        <f>(R77+75)/2.52</f>
        <v>178.57142857142858</v>
      </c>
      <c r="AF77" s="343">
        <f>(R77+100)/2.52</f>
        <v>188.49206349206349</v>
      </c>
      <c r="AG77" s="343">
        <f>(R77+125)/2.52</f>
        <v>198.4126984126984</v>
      </c>
      <c r="AH77" s="343">
        <f>(R77+150)/2.52</f>
        <v>208.33333333333334</v>
      </c>
      <c r="AI77" s="274" t="s">
        <v>330</v>
      </c>
      <c r="AJ77" s="374" t="s">
        <v>291</v>
      </c>
      <c r="AK77" s="367" t="s">
        <v>250</v>
      </c>
      <c r="AL77" s="322" t="s">
        <v>250</v>
      </c>
      <c r="AM77" s="368" t="s">
        <v>247</v>
      </c>
      <c r="AN77" s="360">
        <f t="shared" si="52"/>
        <v>174.41860465116281</v>
      </c>
      <c r="AO77" s="343">
        <f t="shared" si="52"/>
        <v>186.04651162790699</v>
      </c>
      <c r="AP77" s="343">
        <f t="shared" si="52"/>
        <v>197.67441860465118</v>
      </c>
      <c r="AQ77" s="343">
        <f t="shared" si="51"/>
        <v>209.30232558139537</v>
      </c>
      <c r="AR77" s="343">
        <f t="shared" si="51"/>
        <v>220.93023255813955</v>
      </c>
      <c r="AS77" s="343">
        <f t="shared" si="51"/>
        <v>232.55813953488374</v>
      </c>
      <c r="AT77" s="343">
        <f t="shared" si="51"/>
        <v>244.18604651162792</v>
      </c>
      <c r="AU77" s="422" t="str">
        <f t="shared" si="54"/>
        <v/>
      </c>
      <c r="AV77" s="421" t="str">
        <f t="shared" si="55"/>
        <v>VIP01</v>
      </c>
      <c r="AW77" s="422" t="str">
        <f t="shared" si="56"/>
        <v/>
      </c>
      <c r="AX77" s="422" t="str">
        <f t="shared" si="57"/>
        <v>KI03</v>
      </c>
      <c r="AY77" s="285"/>
      <c r="AZ77" s="327"/>
    </row>
    <row r="78" spans="1:52" s="271" customFormat="1" ht="13.5" customHeight="1" x14ac:dyDescent="0.2">
      <c r="A78" s="512" t="s">
        <v>634</v>
      </c>
      <c r="B78" s="313" t="s">
        <v>202</v>
      </c>
      <c r="C78" s="551">
        <v>3</v>
      </c>
      <c r="D78" s="336">
        <v>200</v>
      </c>
      <c r="E78" s="272">
        <v>222</v>
      </c>
      <c r="F78" s="337">
        <v>70</v>
      </c>
      <c r="G78" s="301">
        <v>3.22</v>
      </c>
      <c r="H78" s="299">
        <f t="shared" si="0"/>
        <v>33.756413718606531</v>
      </c>
      <c r="I78" s="300">
        <f t="shared" si="10"/>
        <v>0.60279310211797377</v>
      </c>
      <c r="J78" s="404">
        <f t="shared" si="11"/>
        <v>2.8571428571428572</v>
      </c>
      <c r="K78" s="299">
        <f t="shared" si="1"/>
        <v>153.125</v>
      </c>
      <c r="L78" s="405">
        <f t="shared" si="2"/>
        <v>54.732805519176516</v>
      </c>
      <c r="M78" s="362">
        <f t="shared" si="3"/>
        <v>0.11268855368234254</v>
      </c>
      <c r="N78" s="406">
        <f t="shared" si="4"/>
        <v>0.40283344862113923</v>
      </c>
      <c r="O78" s="330" t="s">
        <v>4</v>
      </c>
      <c r="P78" s="286" t="s">
        <v>4</v>
      </c>
      <c r="Q78" s="330" t="s">
        <v>19</v>
      </c>
      <c r="R78" s="272">
        <v>350</v>
      </c>
      <c r="S78" s="272">
        <f t="shared" si="12"/>
        <v>375</v>
      </c>
      <c r="T78" s="272">
        <f t="shared" si="13"/>
        <v>400</v>
      </c>
      <c r="U78" s="272">
        <f t="shared" si="14"/>
        <v>425</v>
      </c>
      <c r="V78" s="272">
        <f t="shared" si="15"/>
        <v>450</v>
      </c>
      <c r="W78" s="272">
        <f t="shared" si="16"/>
        <v>475</v>
      </c>
      <c r="X78" s="272">
        <f t="shared" si="17"/>
        <v>500</v>
      </c>
      <c r="Y78" s="274" t="s">
        <v>322</v>
      </c>
      <c r="Z78" s="355" t="s">
        <v>323</v>
      </c>
      <c r="AA78" s="360">
        <f>(R78-25)/2.52</f>
        <v>128.96825396825398</v>
      </c>
      <c r="AB78" s="343">
        <f>(R78)/2.52</f>
        <v>138.88888888888889</v>
      </c>
      <c r="AC78" s="343">
        <f>(R78+25)/2.52</f>
        <v>148.8095238095238</v>
      </c>
      <c r="AD78" s="343">
        <f>(R78+50)/2.52</f>
        <v>158.73015873015873</v>
      </c>
      <c r="AE78" s="343">
        <f>(R78+75)/2.52</f>
        <v>168.65079365079364</v>
      </c>
      <c r="AF78" s="343">
        <f>(R78+100)/2.52</f>
        <v>178.57142857142858</v>
      </c>
      <c r="AG78" s="343">
        <f>(R78+125)/2.52</f>
        <v>188.49206349206349</v>
      </c>
      <c r="AH78" s="343">
        <f>(R78+150)/2.52</f>
        <v>198.4126984126984</v>
      </c>
      <c r="AI78" s="274" t="s">
        <v>330</v>
      </c>
      <c r="AJ78" s="374" t="s">
        <v>291</v>
      </c>
      <c r="AK78" s="367" t="s">
        <v>250</v>
      </c>
      <c r="AL78" s="322" t="s">
        <v>250</v>
      </c>
      <c r="AM78" s="368" t="s">
        <v>247</v>
      </c>
      <c r="AN78" s="360">
        <f t="shared" si="52"/>
        <v>162.79069767441862</v>
      </c>
      <c r="AO78" s="343">
        <f t="shared" si="52"/>
        <v>174.41860465116281</v>
      </c>
      <c r="AP78" s="343">
        <f t="shared" si="52"/>
        <v>186.04651162790699</v>
      </c>
      <c r="AQ78" s="343">
        <f t="shared" si="51"/>
        <v>197.67441860465118</v>
      </c>
      <c r="AR78" s="343">
        <f t="shared" si="51"/>
        <v>209.30232558139537</v>
      </c>
      <c r="AS78" s="343">
        <f t="shared" si="51"/>
        <v>220.93023255813955</v>
      </c>
      <c r="AT78" s="343">
        <f t="shared" si="51"/>
        <v>232.55813953488374</v>
      </c>
      <c r="AU78" s="422" t="str">
        <f t="shared" si="54"/>
        <v/>
      </c>
      <c r="AV78" s="421" t="str">
        <f t="shared" si="55"/>
        <v>VIP01</v>
      </c>
      <c r="AW78" s="422" t="str">
        <f t="shared" si="56"/>
        <v/>
      </c>
      <c r="AX78" s="422" t="str">
        <f t="shared" si="57"/>
        <v>KI04</v>
      </c>
      <c r="AY78" s="285"/>
      <c r="AZ78" s="327"/>
    </row>
    <row r="79" spans="1:52" s="271" customFormat="1" ht="13.5" customHeight="1" x14ac:dyDescent="0.2">
      <c r="A79" s="512" t="s">
        <v>634</v>
      </c>
      <c r="B79" s="313" t="s">
        <v>203</v>
      </c>
      <c r="C79" s="551">
        <v>4</v>
      </c>
      <c r="D79" s="336">
        <v>203</v>
      </c>
      <c r="E79" s="272">
        <v>240</v>
      </c>
      <c r="F79" s="337">
        <v>76</v>
      </c>
      <c r="G79" s="301">
        <v>2.89</v>
      </c>
      <c r="H79" s="299">
        <f t="shared" si="0"/>
        <v>38.91236934423678</v>
      </c>
      <c r="I79" s="300">
        <f t="shared" si="10"/>
        <v>0.69486373828994252</v>
      </c>
      <c r="J79" s="404">
        <f t="shared" si="11"/>
        <v>2.6710526315789473</v>
      </c>
      <c r="K79" s="299">
        <f t="shared" si="1"/>
        <v>165.13019000703733</v>
      </c>
      <c r="L79" s="405">
        <f t="shared" si="2"/>
        <v>55.141773638503857</v>
      </c>
      <c r="M79" s="362">
        <f t="shared" si="3"/>
        <v>7.5760335093789891E-2</v>
      </c>
      <c r="N79" s="406">
        <f t="shared" si="4"/>
        <v>0.361301402658116</v>
      </c>
      <c r="O79" s="330" t="s">
        <v>287</v>
      </c>
      <c r="P79" s="286" t="s">
        <v>287</v>
      </c>
      <c r="Q79" s="330" t="s">
        <v>27</v>
      </c>
      <c r="R79" s="272">
        <v>325</v>
      </c>
      <c r="S79" s="272">
        <f t="shared" si="12"/>
        <v>350</v>
      </c>
      <c r="T79" s="272">
        <f t="shared" si="13"/>
        <v>375</v>
      </c>
      <c r="U79" s="272">
        <f t="shared" si="14"/>
        <v>400</v>
      </c>
      <c r="V79" s="272">
        <f t="shared" si="15"/>
        <v>425</v>
      </c>
      <c r="W79" s="272">
        <f t="shared" si="16"/>
        <v>450</v>
      </c>
      <c r="X79" s="272">
        <f t="shared" si="17"/>
        <v>475</v>
      </c>
      <c r="Y79" s="274" t="s">
        <v>324</v>
      </c>
      <c r="Z79" s="355" t="s">
        <v>325</v>
      </c>
      <c r="AA79" s="360">
        <f>(R79-25)/2.37</f>
        <v>126.58227848101265</v>
      </c>
      <c r="AB79" s="343">
        <f>(R79)/2.37</f>
        <v>137.13080168776369</v>
      </c>
      <c r="AC79" s="343">
        <f>(R79+25)/2.37</f>
        <v>147.67932489451476</v>
      </c>
      <c r="AD79" s="343">
        <f>(R79+50)/2.37</f>
        <v>158.22784810126581</v>
      </c>
      <c r="AE79" s="343">
        <f>(R79+75)/2.37</f>
        <v>168.77637130801688</v>
      </c>
      <c r="AF79" s="343">
        <f>(R79+100)/2.37</f>
        <v>179.32489451476792</v>
      </c>
      <c r="AG79" s="343">
        <f>(R79+125)/2.37</f>
        <v>189.87341772151899</v>
      </c>
      <c r="AH79" s="343">
        <f>(R79+150)/2.37</f>
        <v>200.42194092827003</v>
      </c>
      <c r="AI79" s="274" t="s">
        <v>329</v>
      </c>
      <c r="AJ79" s="374" t="s">
        <v>291</v>
      </c>
      <c r="AK79" s="367" t="s">
        <v>248</v>
      </c>
      <c r="AL79" s="322" t="s">
        <v>250</v>
      </c>
      <c r="AM79" s="368" t="s">
        <v>250</v>
      </c>
      <c r="AN79" s="419">
        <f t="shared" si="52"/>
        <v>151.16279069767444</v>
      </c>
      <c r="AO79" s="420">
        <f t="shared" si="52"/>
        <v>162.79069767441862</v>
      </c>
      <c r="AP79" s="420">
        <f t="shared" si="52"/>
        <v>174.41860465116281</v>
      </c>
      <c r="AQ79" s="420">
        <f t="shared" si="51"/>
        <v>186.04651162790699</v>
      </c>
      <c r="AR79" s="420">
        <f t="shared" si="51"/>
        <v>197.67441860465118</v>
      </c>
      <c r="AS79" s="420">
        <f t="shared" si="51"/>
        <v>209.30232558139537</v>
      </c>
      <c r="AT79" s="420">
        <f t="shared" si="51"/>
        <v>220.93023255813955</v>
      </c>
      <c r="AU79" s="324" t="str">
        <f t="shared" si="54"/>
        <v/>
      </c>
      <c r="AV79" s="421" t="str">
        <f t="shared" si="55"/>
        <v>VIP01</v>
      </c>
      <c r="AW79" s="324" t="str">
        <f t="shared" si="56"/>
        <v/>
      </c>
      <c r="AX79" s="422" t="str">
        <f t="shared" si="57"/>
        <v>KI03</v>
      </c>
      <c r="AY79" s="285"/>
      <c r="AZ79" s="327"/>
    </row>
    <row r="80" spans="1:52" s="271" customFormat="1" ht="13.5" customHeight="1" x14ac:dyDescent="0.2">
      <c r="A80" s="512" t="s">
        <v>634</v>
      </c>
      <c r="B80" s="313" t="s">
        <v>204</v>
      </c>
      <c r="C80" s="551">
        <v>5</v>
      </c>
      <c r="D80" s="336">
        <v>219</v>
      </c>
      <c r="E80" s="272">
        <v>240</v>
      </c>
      <c r="F80" s="337">
        <v>76</v>
      </c>
      <c r="G80" s="301">
        <v>3.02</v>
      </c>
      <c r="H80" s="299">
        <f t="shared" si="0"/>
        <v>38.37550984605938</v>
      </c>
      <c r="I80" s="300">
        <f t="shared" si="10"/>
        <v>0.68527696153677464</v>
      </c>
      <c r="J80" s="404">
        <f t="shared" si="11"/>
        <v>2.8815789473684212</v>
      </c>
      <c r="K80" s="299">
        <f t="shared" si="1"/>
        <v>164.84018264840182</v>
      </c>
      <c r="L80" s="405">
        <f t="shared" si="2"/>
        <v>57.273637914838275</v>
      </c>
      <c r="M80" s="362">
        <f t="shared" si="3"/>
        <v>4.5834785639595622E-2</v>
      </c>
      <c r="N80" s="406">
        <f t="shared" si="4"/>
        <v>0.36413976105855067</v>
      </c>
      <c r="O80" s="330" t="s">
        <v>287</v>
      </c>
      <c r="P80" s="286" t="s">
        <v>287</v>
      </c>
      <c r="Q80" s="330" t="s">
        <v>27</v>
      </c>
      <c r="R80" s="272">
        <v>350</v>
      </c>
      <c r="S80" s="272">
        <f t="shared" si="12"/>
        <v>375</v>
      </c>
      <c r="T80" s="272">
        <f t="shared" si="13"/>
        <v>400</v>
      </c>
      <c r="U80" s="272">
        <f t="shared" si="14"/>
        <v>425</v>
      </c>
      <c r="V80" s="272">
        <f t="shared" si="15"/>
        <v>450</v>
      </c>
      <c r="W80" s="272">
        <f t="shared" si="16"/>
        <v>475</v>
      </c>
      <c r="X80" s="272">
        <f t="shared" si="17"/>
        <v>500</v>
      </c>
      <c r="Y80" s="274" t="s">
        <v>324</v>
      </c>
      <c r="Z80" s="355" t="s">
        <v>325</v>
      </c>
      <c r="AA80" s="360">
        <f>(R80-25)/2.37</f>
        <v>137.13080168776369</v>
      </c>
      <c r="AB80" s="343">
        <f>(R80)/2.37</f>
        <v>147.67932489451476</v>
      </c>
      <c r="AC80" s="343">
        <f>(R80+25)/2.37</f>
        <v>158.22784810126581</v>
      </c>
      <c r="AD80" s="343">
        <f>(R80+50)/2.37</f>
        <v>168.77637130801688</v>
      </c>
      <c r="AE80" s="343">
        <f>(R80+75)/2.37</f>
        <v>179.32489451476792</v>
      </c>
      <c r="AF80" s="343">
        <f>(R80+100)/2.37</f>
        <v>189.87341772151899</v>
      </c>
      <c r="AG80" s="343">
        <f>(R80+125)/2.37</f>
        <v>200.42194092827003</v>
      </c>
      <c r="AH80" s="343">
        <f>(R80+150)/2.37</f>
        <v>210.97046413502107</v>
      </c>
      <c r="AI80" s="274" t="s">
        <v>329</v>
      </c>
      <c r="AJ80" s="374" t="s">
        <v>291</v>
      </c>
      <c r="AK80" s="367" t="s">
        <v>248</v>
      </c>
      <c r="AL80" s="322" t="s">
        <v>250</v>
      </c>
      <c r="AM80" s="368" t="s">
        <v>251</v>
      </c>
      <c r="AN80" s="419">
        <f t="shared" si="52"/>
        <v>162.79069767441862</v>
      </c>
      <c r="AO80" s="420">
        <f t="shared" si="52"/>
        <v>174.41860465116281</v>
      </c>
      <c r="AP80" s="420">
        <f t="shared" si="52"/>
        <v>186.04651162790699</v>
      </c>
      <c r="AQ80" s="420">
        <f t="shared" si="51"/>
        <v>197.67441860465118</v>
      </c>
      <c r="AR80" s="420">
        <f t="shared" si="51"/>
        <v>209.30232558139537</v>
      </c>
      <c r="AS80" s="420">
        <f t="shared" si="51"/>
        <v>220.93023255813955</v>
      </c>
      <c r="AT80" s="420">
        <f t="shared" si="51"/>
        <v>232.55813953488374</v>
      </c>
      <c r="AU80" s="324" t="str">
        <f t="shared" si="54"/>
        <v/>
      </c>
      <c r="AV80" s="421" t="str">
        <f t="shared" si="55"/>
        <v>VIP01</v>
      </c>
      <c r="AW80" s="324" t="str">
        <f t="shared" si="56"/>
        <v/>
      </c>
      <c r="AX80" s="422" t="str">
        <f t="shared" si="57"/>
        <v>KI03</v>
      </c>
      <c r="AY80" s="285"/>
      <c r="AZ80" s="327"/>
    </row>
    <row r="81" spans="1:52" s="271" customFormat="1" ht="13.5" customHeight="1" x14ac:dyDescent="0.2">
      <c r="A81" s="513" t="s">
        <v>635</v>
      </c>
      <c r="B81" s="313" t="s">
        <v>591</v>
      </c>
      <c r="C81" s="551">
        <v>2</v>
      </c>
      <c r="D81" s="336">
        <v>160</v>
      </c>
      <c r="E81" s="272">
        <v>216</v>
      </c>
      <c r="F81" s="337">
        <v>63</v>
      </c>
      <c r="G81" s="301">
        <v>2.4700000000000002</v>
      </c>
      <c r="H81" s="299">
        <f t="shared" si="0"/>
        <v>61.466341031651055</v>
      </c>
      <c r="I81" s="300">
        <f t="shared" si="10"/>
        <v>1.0976132327080546</v>
      </c>
      <c r="J81" s="404">
        <f t="shared" si="11"/>
        <v>2.5396825396825395</v>
      </c>
      <c r="K81" s="299">
        <f t="shared" si="1"/>
        <v>166.11328125</v>
      </c>
      <c r="L81" s="405">
        <f t="shared" si="2"/>
        <v>48.954509496061739</v>
      </c>
      <c r="M81" s="362">
        <f t="shared" si="3"/>
        <v>-2.8211554527343863E-2</v>
      </c>
      <c r="N81" s="406">
        <f t="shared" si="4"/>
        <v>0.28661958744953486</v>
      </c>
      <c r="O81" s="330" t="s">
        <v>437</v>
      </c>
      <c r="P81" s="286" t="s">
        <v>437</v>
      </c>
      <c r="Q81" s="430" t="s">
        <v>19</v>
      </c>
      <c r="R81" s="422">
        <v>375</v>
      </c>
      <c r="S81" s="422">
        <f t="shared" si="12"/>
        <v>400</v>
      </c>
      <c r="T81" s="422">
        <f t="shared" si="13"/>
        <v>425</v>
      </c>
      <c r="U81" s="422">
        <f t="shared" si="14"/>
        <v>450</v>
      </c>
      <c r="V81" s="422">
        <f t="shared" si="15"/>
        <v>475</v>
      </c>
      <c r="W81" s="422">
        <f t="shared" si="16"/>
        <v>500</v>
      </c>
      <c r="X81" s="422">
        <f t="shared" si="17"/>
        <v>525</v>
      </c>
      <c r="Y81" s="431"/>
      <c r="Z81" s="432"/>
      <c r="AA81" s="360">
        <f>(R81-25)/2.6</f>
        <v>134.61538461538461</v>
      </c>
      <c r="AB81" s="343">
        <f>R81/2.6</f>
        <v>144.23076923076923</v>
      </c>
      <c r="AC81" s="343">
        <f>(R81+25)/2.6</f>
        <v>153.84615384615384</v>
      </c>
      <c r="AD81" s="343">
        <f>(R81+50)/2.6</f>
        <v>163.46153846153845</v>
      </c>
      <c r="AE81" s="343">
        <f>(R81+75)/2.6</f>
        <v>173.07692307692307</v>
      </c>
      <c r="AF81" s="343">
        <f>(R81+100)/2.6</f>
        <v>182.69230769230768</v>
      </c>
      <c r="AG81" s="343">
        <f>(R81+125)/2.6</f>
        <v>192.30769230769229</v>
      </c>
      <c r="AH81" s="343">
        <f>(R81+150)/2.6</f>
        <v>201.92307692307691</v>
      </c>
      <c r="AI81" s="274" t="s">
        <v>331</v>
      </c>
      <c r="AJ81" s="374"/>
      <c r="AK81" s="367"/>
      <c r="AL81" s="322"/>
      <c r="AM81" s="368"/>
      <c r="AN81" s="338">
        <f t="shared" si="52"/>
        <v>174.41860465116281</v>
      </c>
      <c r="AO81" s="387">
        <f t="shared" si="52"/>
        <v>186.04651162790699</v>
      </c>
      <c r="AP81" s="387">
        <f t="shared" si="52"/>
        <v>197.67441860465118</v>
      </c>
      <c r="AQ81" s="387">
        <f t="shared" si="51"/>
        <v>209.30232558139537</v>
      </c>
      <c r="AR81" s="387">
        <f t="shared" si="51"/>
        <v>220.93023255813955</v>
      </c>
      <c r="AS81" s="387">
        <f t="shared" si="51"/>
        <v>232.55813953488374</v>
      </c>
      <c r="AT81" s="387">
        <f t="shared" si="51"/>
        <v>244.18604651162792</v>
      </c>
      <c r="AU81" s="284" t="str">
        <f t="shared" si="54"/>
        <v>151310-E-002</v>
      </c>
      <c r="AV81" s="309" t="str">
        <f t="shared" si="55"/>
        <v>VIP02</v>
      </c>
      <c r="AW81" s="284" t="str">
        <f t="shared" si="56"/>
        <v>151512-E-002</v>
      </c>
      <c r="AX81" s="272" t="str">
        <f t="shared" si="57"/>
        <v>KI02</v>
      </c>
      <c r="AY81" s="285"/>
      <c r="AZ81" s="327"/>
    </row>
    <row r="82" spans="1:52" s="271" customFormat="1" ht="13.5" customHeight="1" x14ac:dyDescent="0.2">
      <c r="A82" s="512" t="s">
        <v>361</v>
      </c>
      <c r="B82" s="348" t="s">
        <v>362</v>
      </c>
      <c r="C82" s="554">
        <v>2</v>
      </c>
      <c r="D82" s="336">
        <v>152.4</v>
      </c>
      <c r="E82" s="272">
        <v>200</v>
      </c>
      <c r="F82" s="337">
        <v>57</v>
      </c>
      <c r="G82" s="301">
        <v>2.7</v>
      </c>
      <c r="H82" s="299">
        <f t="shared" ref="H82:H157" si="75">R82/(G82*G82)</f>
        <v>61.728395061728385</v>
      </c>
      <c r="I82" s="300">
        <f t="shared" si="10"/>
        <v>1.1022927689594355</v>
      </c>
      <c r="J82" s="404">
        <f t="shared" si="11"/>
        <v>2.6736842105263161</v>
      </c>
      <c r="K82" s="299">
        <f t="shared" ref="K82:K157" si="76">F82*(R82/56)/J82</f>
        <v>171.31257030371202</v>
      </c>
      <c r="L82" s="405">
        <f t="shared" si="2"/>
        <v>47.777695214398946</v>
      </c>
      <c r="M82" s="362">
        <f t="shared" ref="M82:M157" si="77">-(J82-G82)/G82</f>
        <v>9.7465886939570624E-3</v>
      </c>
      <c r="N82" s="406">
        <f t="shared" ref="N82:N157" si="78">+(L82/(R82/56))*G82/F82</f>
        <v>0.28163694021119373</v>
      </c>
      <c r="O82" s="330" t="s">
        <v>4</v>
      </c>
      <c r="P82" s="286" t="s">
        <v>29</v>
      </c>
      <c r="Q82" s="469"/>
      <c r="R82" s="422">
        <v>450</v>
      </c>
      <c r="S82" s="422">
        <f t="shared" si="12"/>
        <v>475</v>
      </c>
      <c r="T82" s="422">
        <f t="shared" si="13"/>
        <v>500</v>
      </c>
      <c r="U82" s="422">
        <f t="shared" si="14"/>
        <v>525</v>
      </c>
      <c r="V82" s="422">
        <f t="shared" si="15"/>
        <v>550</v>
      </c>
      <c r="W82" s="422">
        <f t="shared" si="16"/>
        <v>575</v>
      </c>
      <c r="X82" s="422">
        <f t="shared" si="17"/>
        <v>600</v>
      </c>
      <c r="Y82" s="298"/>
      <c r="Z82" s="356"/>
      <c r="AA82" s="428"/>
      <c r="AB82" s="429"/>
      <c r="AC82" s="429"/>
      <c r="AD82" s="429"/>
      <c r="AE82" s="429"/>
      <c r="AF82" s="429"/>
      <c r="AG82" s="429"/>
      <c r="AH82" s="429"/>
      <c r="AI82" s="298"/>
      <c r="AJ82" s="374"/>
      <c r="AK82" s="367"/>
      <c r="AL82" s="322"/>
      <c r="AM82" s="368"/>
      <c r="AN82" s="360">
        <f t="shared" si="52"/>
        <v>209.30232558139537</v>
      </c>
      <c r="AO82" s="343">
        <f t="shared" si="52"/>
        <v>220.93023255813955</v>
      </c>
      <c r="AP82" s="343">
        <f t="shared" si="52"/>
        <v>232.55813953488374</v>
      </c>
      <c r="AQ82" s="343">
        <f t="shared" si="51"/>
        <v>244.18604651162792</v>
      </c>
      <c r="AR82" s="343">
        <f t="shared" si="51"/>
        <v>255.81395348837211</v>
      </c>
      <c r="AS82" s="343">
        <f t="shared" si="51"/>
        <v>267.44186046511629</v>
      </c>
      <c r="AT82" s="343">
        <f t="shared" si="51"/>
        <v>279.06976744186045</v>
      </c>
      <c r="AU82" s="284" t="str">
        <f t="shared" si="54"/>
        <v>151310-E-003</v>
      </c>
      <c r="AV82" s="309" t="str">
        <f t="shared" si="55"/>
        <v>VIP01</v>
      </c>
      <c r="AW82" s="284" t="str">
        <f t="shared" si="56"/>
        <v>151512-E-003</v>
      </c>
      <c r="AX82" s="284" t="str">
        <f t="shared" si="57"/>
        <v>KI03</v>
      </c>
      <c r="AY82" s="320"/>
      <c r="AZ82" s="328"/>
    </row>
    <row r="83" spans="1:52" s="271" customFormat="1" ht="13.5" customHeight="1" x14ac:dyDescent="0.2">
      <c r="A83" s="512" t="s">
        <v>361</v>
      </c>
      <c r="B83" s="348" t="s">
        <v>363</v>
      </c>
      <c r="C83" s="554">
        <v>3</v>
      </c>
      <c r="D83" s="336">
        <v>152.4</v>
      </c>
      <c r="E83" s="272">
        <v>200</v>
      </c>
      <c r="F83" s="337">
        <v>57</v>
      </c>
      <c r="G83" s="301">
        <v>2.8</v>
      </c>
      <c r="H83" s="299">
        <f t="shared" si="75"/>
        <v>57.397959183673478</v>
      </c>
      <c r="I83" s="300">
        <f t="shared" si="10"/>
        <v>1.024963556851312</v>
      </c>
      <c r="J83" s="404">
        <f t="shared" si="11"/>
        <v>2.6736842105263161</v>
      </c>
      <c r="K83" s="299">
        <f t="shared" si="76"/>
        <v>171.31257030371202</v>
      </c>
      <c r="L83" s="405">
        <f t="shared" si="2"/>
        <v>47.777695214398946</v>
      </c>
      <c r="M83" s="362">
        <f t="shared" si="77"/>
        <v>4.5112781954887042E-2</v>
      </c>
      <c r="N83" s="406">
        <f t="shared" si="78"/>
        <v>0.29206793799679348</v>
      </c>
      <c r="O83" s="330" t="s">
        <v>4</v>
      </c>
      <c r="P83" s="286" t="s">
        <v>487</v>
      </c>
      <c r="Q83" s="427"/>
      <c r="R83" s="422">
        <v>450</v>
      </c>
      <c r="S83" s="422">
        <f t="shared" si="12"/>
        <v>475</v>
      </c>
      <c r="T83" s="422">
        <f t="shared" si="13"/>
        <v>500</v>
      </c>
      <c r="U83" s="422">
        <f t="shared" si="14"/>
        <v>525</v>
      </c>
      <c r="V83" s="422">
        <f t="shared" si="15"/>
        <v>550</v>
      </c>
      <c r="W83" s="422">
        <f t="shared" si="16"/>
        <v>575</v>
      </c>
      <c r="X83" s="422">
        <f t="shared" si="17"/>
        <v>600</v>
      </c>
      <c r="Y83" s="298"/>
      <c r="Z83" s="356"/>
      <c r="AA83" s="428"/>
      <c r="AB83" s="429"/>
      <c r="AC83" s="429"/>
      <c r="AD83" s="429"/>
      <c r="AE83" s="429"/>
      <c r="AF83" s="429"/>
      <c r="AG83" s="429"/>
      <c r="AH83" s="429"/>
      <c r="AI83" s="298"/>
      <c r="AJ83" s="374"/>
      <c r="AK83" s="367"/>
      <c r="AL83" s="322"/>
      <c r="AM83" s="368"/>
      <c r="AN83" s="360">
        <f t="shared" si="52"/>
        <v>209.30232558139537</v>
      </c>
      <c r="AO83" s="343">
        <f t="shared" si="52"/>
        <v>220.93023255813955</v>
      </c>
      <c r="AP83" s="343">
        <f t="shared" si="52"/>
        <v>232.55813953488374</v>
      </c>
      <c r="AQ83" s="343">
        <f t="shared" si="51"/>
        <v>244.18604651162792</v>
      </c>
      <c r="AR83" s="343">
        <f t="shared" si="51"/>
        <v>255.81395348837211</v>
      </c>
      <c r="AS83" s="343">
        <f t="shared" si="51"/>
        <v>267.44186046511629</v>
      </c>
      <c r="AT83" s="343">
        <f t="shared" si="51"/>
        <v>279.06976744186045</v>
      </c>
      <c r="AU83" s="284" t="str">
        <f t="shared" si="54"/>
        <v>151310-E-003</v>
      </c>
      <c r="AV83" s="309" t="str">
        <f t="shared" si="55"/>
        <v>VIP01</v>
      </c>
      <c r="AW83" s="284" t="str">
        <f t="shared" si="56"/>
        <v>151512-E-003</v>
      </c>
      <c r="AX83" s="284" t="str">
        <f t="shared" si="57"/>
        <v>KI03</v>
      </c>
      <c r="AY83" s="320"/>
      <c r="AZ83" s="328"/>
    </row>
    <row r="84" spans="1:52" s="271" customFormat="1" ht="13.5" customHeight="1" x14ac:dyDescent="0.2">
      <c r="A84" s="512" t="s">
        <v>93</v>
      </c>
      <c r="B84" s="348" t="s">
        <v>364</v>
      </c>
      <c r="C84" s="554">
        <v>2</v>
      </c>
      <c r="D84" s="336">
        <v>150</v>
      </c>
      <c r="E84" s="272">
        <v>200</v>
      </c>
      <c r="F84" s="337">
        <v>57</v>
      </c>
      <c r="G84" s="301">
        <v>2.75</v>
      </c>
      <c r="H84" s="299">
        <f t="shared" si="75"/>
        <v>59.504132231404959</v>
      </c>
      <c r="I84" s="300">
        <f t="shared" si="10"/>
        <v>1.0625737898465171</v>
      </c>
      <c r="J84" s="404">
        <f t="shared" si="11"/>
        <v>2.6315789473684212</v>
      </c>
      <c r="K84" s="299">
        <f t="shared" si="76"/>
        <v>174.05357142857144</v>
      </c>
      <c r="L84" s="405">
        <f t="shared" si="2"/>
        <v>47.4</v>
      </c>
      <c r="M84" s="362">
        <f t="shared" si="77"/>
        <v>4.3062200956937732E-2</v>
      </c>
      <c r="N84" s="406">
        <f t="shared" si="78"/>
        <v>0.28458479532163744</v>
      </c>
      <c r="O84" s="330" t="s">
        <v>39</v>
      </c>
      <c r="P84" s="286" t="s">
        <v>39</v>
      </c>
      <c r="Q84" s="427"/>
      <c r="R84" s="422">
        <v>450</v>
      </c>
      <c r="S84" s="422">
        <f t="shared" si="12"/>
        <v>475</v>
      </c>
      <c r="T84" s="422">
        <f t="shared" si="13"/>
        <v>500</v>
      </c>
      <c r="U84" s="422">
        <f t="shared" si="14"/>
        <v>525</v>
      </c>
      <c r="V84" s="422">
        <f t="shared" si="15"/>
        <v>550</v>
      </c>
      <c r="W84" s="422">
        <f t="shared" si="16"/>
        <v>575</v>
      </c>
      <c r="X84" s="422">
        <f t="shared" si="17"/>
        <v>600</v>
      </c>
      <c r="Y84" s="298"/>
      <c r="Z84" s="356"/>
      <c r="AA84" s="428"/>
      <c r="AB84" s="429"/>
      <c r="AC84" s="429"/>
      <c r="AD84" s="429"/>
      <c r="AE84" s="429"/>
      <c r="AF84" s="429"/>
      <c r="AG84" s="429"/>
      <c r="AH84" s="429"/>
      <c r="AI84" s="298"/>
      <c r="AJ84" s="374"/>
      <c r="AK84" s="367"/>
      <c r="AL84" s="322"/>
      <c r="AM84" s="368"/>
      <c r="AN84" s="360">
        <f t="shared" si="52"/>
        <v>209.30232558139537</v>
      </c>
      <c r="AO84" s="343">
        <f t="shared" si="52"/>
        <v>220.93023255813955</v>
      </c>
      <c r="AP84" s="343">
        <f t="shared" si="52"/>
        <v>232.55813953488374</v>
      </c>
      <c r="AQ84" s="343">
        <f t="shared" si="51"/>
        <v>244.18604651162792</v>
      </c>
      <c r="AR84" s="343">
        <f t="shared" si="51"/>
        <v>255.81395348837211</v>
      </c>
      <c r="AS84" s="343">
        <f t="shared" si="51"/>
        <v>267.44186046511629</v>
      </c>
      <c r="AT84" s="343">
        <f t="shared" si="51"/>
        <v>279.06976744186045</v>
      </c>
      <c r="AU84" s="284" t="str">
        <f t="shared" si="54"/>
        <v>151310-E-003</v>
      </c>
      <c r="AV84" s="309" t="str">
        <f t="shared" si="55"/>
        <v>VIP01</v>
      </c>
      <c r="AW84" s="284" t="str">
        <f t="shared" si="56"/>
        <v>151512-E-003</v>
      </c>
      <c r="AX84" s="284" t="str">
        <f t="shared" si="57"/>
        <v>KI03</v>
      </c>
      <c r="AY84" s="320"/>
      <c r="AZ84" s="328"/>
    </row>
    <row r="85" spans="1:52" s="273" customFormat="1" ht="13.5" customHeight="1" x14ac:dyDescent="0.2">
      <c r="A85" s="512" t="s">
        <v>93</v>
      </c>
      <c r="B85" s="313" t="s">
        <v>94</v>
      </c>
      <c r="C85" s="551">
        <v>3</v>
      </c>
      <c r="D85" s="336">
        <v>205</v>
      </c>
      <c r="E85" s="272">
        <v>240</v>
      </c>
      <c r="F85" s="337">
        <v>76</v>
      </c>
      <c r="G85" s="301">
        <v>2.85</v>
      </c>
      <c r="H85" s="299">
        <f t="shared" si="75"/>
        <v>40.012311480455523</v>
      </c>
      <c r="I85" s="300">
        <f t="shared" si="10"/>
        <v>0.71450556215099148</v>
      </c>
      <c r="J85" s="404">
        <f t="shared" si="11"/>
        <v>2.6973684210526314</v>
      </c>
      <c r="K85" s="299">
        <f t="shared" si="76"/>
        <v>163.51916376306622</v>
      </c>
      <c r="L85" s="405">
        <f t="shared" si="2"/>
        <v>55.412742216930582</v>
      </c>
      <c r="M85" s="362">
        <f t="shared" si="77"/>
        <v>5.3554939981532865E-2</v>
      </c>
      <c r="N85" s="406">
        <f t="shared" si="78"/>
        <v>0.35805156509401298</v>
      </c>
      <c r="O85" s="330" t="s">
        <v>39</v>
      </c>
      <c r="P85" s="286" t="s">
        <v>11</v>
      </c>
      <c r="Q85" s="330" t="s">
        <v>27</v>
      </c>
      <c r="R85" s="272">
        <v>325</v>
      </c>
      <c r="S85" s="272">
        <f t="shared" si="12"/>
        <v>350</v>
      </c>
      <c r="T85" s="272">
        <f t="shared" si="13"/>
        <v>375</v>
      </c>
      <c r="U85" s="272">
        <f t="shared" si="14"/>
        <v>400</v>
      </c>
      <c r="V85" s="272">
        <f t="shared" si="15"/>
        <v>425</v>
      </c>
      <c r="W85" s="272">
        <f t="shared" si="16"/>
        <v>450</v>
      </c>
      <c r="X85" s="272">
        <f t="shared" si="17"/>
        <v>475</v>
      </c>
      <c r="Y85" s="274" t="s">
        <v>324</v>
      </c>
      <c r="Z85" s="355" t="s">
        <v>325</v>
      </c>
      <c r="AA85" s="360">
        <f>(R85-25)/2.37</f>
        <v>126.58227848101265</v>
      </c>
      <c r="AB85" s="343">
        <f>(R85)/2.37</f>
        <v>137.13080168776369</v>
      </c>
      <c r="AC85" s="343">
        <f>(R85+25)/2.37</f>
        <v>147.67932489451476</v>
      </c>
      <c r="AD85" s="343">
        <f>(R85+50)/2.37</f>
        <v>158.22784810126581</v>
      </c>
      <c r="AE85" s="343">
        <f>(R85+75)/2.37</f>
        <v>168.77637130801688</v>
      </c>
      <c r="AF85" s="343">
        <f>(R85+100)/2.37</f>
        <v>179.32489451476792</v>
      </c>
      <c r="AG85" s="343">
        <f>(R85+125)/2.37</f>
        <v>189.87341772151899</v>
      </c>
      <c r="AH85" s="343">
        <f>(R85+150)/2.37</f>
        <v>200.42194092827003</v>
      </c>
      <c r="AI85" s="274" t="s">
        <v>329</v>
      </c>
      <c r="AJ85" s="374" t="s">
        <v>291</v>
      </c>
      <c r="AK85" s="367" t="s">
        <v>248</v>
      </c>
      <c r="AL85" s="322" t="s">
        <v>245</v>
      </c>
      <c r="AM85" s="368" t="s">
        <v>246</v>
      </c>
      <c r="AN85" s="419">
        <f t="shared" si="52"/>
        <v>151.16279069767444</v>
      </c>
      <c r="AO85" s="420">
        <f t="shared" si="52"/>
        <v>162.79069767441862</v>
      </c>
      <c r="AP85" s="420">
        <f t="shared" si="52"/>
        <v>174.41860465116281</v>
      </c>
      <c r="AQ85" s="420">
        <f t="shared" si="51"/>
        <v>186.04651162790699</v>
      </c>
      <c r="AR85" s="420">
        <f t="shared" si="51"/>
        <v>197.67441860465118</v>
      </c>
      <c r="AS85" s="420">
        <f t="shared" si="51"/>
        <v>209.30232558139537</v>
      </c>
      <c r="AT85" s="420">
        <f t="shared" si="51"/>
        <v>220.93023255813955</v>
      </c>
      <c r="AU85" s="324" t="str">
        <f t="shared" si="54"/>
        <v/>
      </c>
      <c r="AV85" s="421" t="str">
        <f t="shared" si="55"/>
        <v>VIP01</v>
      </c>
      <c r="AW85" s="324" t="str">
        <f t="shared" si="56"/>
        <v/>
      </c>
      <c r="AX85" s="422" t="str">
        <f t="shared" si="57"/>
        <v>KI03</v>
      </c>
      <c r="AY85" s="285"/>
      <c r="AZ85" s="327"/>
    </row>
    <row r="86" spans="1:52" s="273" customFormat="1" ht="13.5" customHeight="1" x14ac:dyDescent="0.2">
      <c r="A86" s="512" t="s">
        <v>93</v>
      </c>
      <c r="B86" s="313" t="s">
        <v>597</v>
      </c>
      <c r="C86" s="551">
        <v>4</v>
      </c>
      <c r="D86" s="336">
        <v>205</v>
      </c>
      <c r="E86" s="272">
        <v>240</v>
      </c>
      <c r="F86" s="337">
        <v>76</v>
      </c>
      <c r="G86" s="301">
        <v>2.9</v>
      </c>
      <c r="H86" s="299">
        <f t="shared" si="75"/>
        <v>38.644470868014267</v>
      </c>
      <c r="I86" s="300">
        <f t="shared" si="10"/>
        <v>0.69007983692882624</v>
      </c>
      <c r="J86" s="404">
        <f t="shared" si="11"/>
        <v>2.6973684210526314</v>
      </c>
      <c r="K86" s="299">
        <f t="shared" si="76"/>
        <v>163.51916376306622</v>
      </c>
      <c r="L86" s="405">
        <f t="shared" si="2"/>
        <v>55.412742216930582</v>
      </c>
      <c r="M86" s="362">
        <f t="shared" si="77"/>
        <v>6.987295825771328E-2</v>
      </c>
      <c r="N86" s="406">
        <f t="shared" si="78"/>
        <v>0.3643331714991711</v>
      </c>
      <c r="O86" s="330" t="s">
        <v>39</v>
      </c>
      <c r="P86" s="286" t="s">
        <v>598</v>
      </c>
      <c r="Q86" s="330" t="s">
        <v>27</v>
      </c>
      <c r="R86" s="272">
        <v>325</v>
      </c>
      <c r="S86" s="272">
        <f t="shared" si="12"/>
        <v>350</v>
      </c>
      <c r="T86" s="272">
        <f t="shared" si="13"/>
        <v>375</v>
      </c>
      <c r="U86" s="272">
        <f t="shared" si="14"/>
        <v>400</v>
      </c>
      <c r="V86" s="272">
        <f t="shared" si="15"/>
        <v>425</v>
      </c>
      <c r="W86" s="272">
        <f t="shared" si="16"/>
        <v>450</v>
      </c>
      <c r="X86" s="272">
        <f t="shared" si="17"/>
        <v>475</v>
      </c>
      <c r="Y86" s="274" t="s">
        <v>324</v>
      </c>
      <c r="Z86" s="355" t="s">
        <v>325</v>
      </c>
      <c r="AA86" s="360">
        <f>(R86-25)/2.37</f>
        <v>126.58227848101265</v>
      </c>
      <c r="AB86" s="343">
        <f>(R86)/2.37</f>
        <v>137.13080168776369</v>
      </c>
      <c r="AC86" s="343">
        <f>(R86+25)/2.37</f>
        <v>147.67932489451476</v>
      </c>
      <c r="AD86" s="343">
        <f>(R86+50)/2.37</f>
        <v>158.22784810126581</v>
      </c>
      <c r="AE86" s="343">
        <f>(R86+75)/2.37</f>
        <v>168.77637130801688</v>
      </c>
      <c r="AF86" s="343">
        <f>(R86+100)/2.37</f>
        <v>179.32489451476792</v>
      </c>
      <c r="AG86" s="343">
        <f>(R86+125)/2.37</f>
        <v>189.87341772151899</v>
      </c>
      <c r="AH86" s="343">
        <f>(R86+150)/2.37</f>
        <v>200.42194092827003</v>
      </c>
      <c r="AI86" s="274" t="s">
        <v>329</v>
      </c>
      <c r="AJ86" s="374"/>
      <c r="AK86" s="367"/>
      <c r="AL86" s="322"/>
      <c r="AM86" s="368"/>
      <c r="AN86" s="419">
        <f t="shared" si="52"/>
        <v>151.16279069767444</v>
      </c>
      <c r="AO86" s="420">
        <f t="shared" si="52"/>
        <v>162.79069767441862</v>
      </c>
      <c r="AP86" s="420">
        <f t="shared" si="52"/>
        <v>174.41860465116281</v>
      </c>
      <c r="AQ86" s="420">
        <f t="shared" si="51"/>
        <v>186.04651162790699</v>
      </c>
      <c r="AR86" s="420">
        <f t="shared" si="51"/>
        <v>197.67441860465118</v>
      </c>
      <c r="AS86" s="420">
        <f t="shared" si="51"/>
        <v>209.30232558139537</v>
      </c>
      <c r="AT86" s="420">
        <f t="shared" si="51"/>
        <v>220.93023255813955</v>
      </c>
      <c r="AU86" s="324" t="str">
        <f t="shared" si="54"/>
        <v/>
      </c>
      <c r="AV86" s="421" t="str">
        <f t="shared" si="55"/>
        <v>VIP01</v>
      </c>
      <c r="AW86" s="324" t="str">
        <f t="shared" si="56"/>
        <v/>
      </c>
      <c r="AX86" s="422" t="str">
        <f t="shared" si="57"/>
        <v>KI03</v>
      </c>
      <c r="AY86" s="285"/>
      <c r="AZ86" s="327"/>
    </row>
    <row r="87" spans="1:52" s="273" customFormat="1" ht="13.5" customHeight="1" x14ac:dyDescent="0.2">
      <c r="A87" s="562" t="s">
        <v>627</v>
      </c>
      <c r="B87" s="313" t="s">
        <v>628</v>
      </c>
      <c r="C87" s="551">
        <v>2</v>
      </c>
      <c r="D87" s="336">
        <v>210</v>
      </c>
      <c r="E87" s="272">
        <v>267</v>
      </c>
      <c r="F87" s="337">
        <v>89</v>
      </c>
      <c r="G87" s="301">
        <v>2.7</v>
      </c>
      <c r="H87" s="299">
        <f t="shared" si="75"/>
        <v>34.293552812071326</v>
      </c>
      <c r="I87" s="300">
        <f t="shared" si="10"/>
        <v>0.6123848716441308</v>
      </c>
      <c r="J87" s="404">
        <f t="shared" si="11"/>
        <v>2.3595505617977528</v>
      </c>
      <c r="K87" s="299">
        <f t="shared" si="76"/>
        <v>168.38860544217687</v>
      </c>
      <c r="L87" s="405">
        <f t="shared" si="2"/>
        <v>56.084436343784354</v>
      </c>
      <c r="M87" s="362">
        <f t="shared" si="77"/>
        <v>0.12609238451935087</v>
      </c>
      <c r="N87" s="406">
        <f t="shared" si="78"/>
        <v>0.38112210225528964</v>
      </c>
      <c r="O87" s="330" t="s">
        <v>65</v>
      </c>
      <c r="P87" s="286" t="s">
        <v>629</v>
      </c>
      <c r="Q87" s="330" t="s">
        <v>30</v>
      </c>
      <c r="R87" s="272">
        <v>250</v>
      </c>
      <c r="S87" s="272">
        <f>R87+25</f>
        <v>275</v>
      </c>
      <c r="T87" s="272">
        <f>R87+50</f>
        <v>300</v>
      </c>
      <c r="U87" s="272">
        <f>R87+75</f>
        <v>325</v>
      </c>
      <c r="V87" s="272">
        <f>R87+100</f>
        <v>350</v>
      </c>
      <c r="W87" s="272">
        <f>R87+125</f>
        <v>375</v>
      </c>
      <c r="X87" s="272">
        <f>R87+150</f>
        <v>400</v>
      </c>
      <c r="Y87" s="274" t="s">
        <v>326</v>
      </c>
      <c r="Z87" s="355" t="s">
        <v>327</v>
      </c>
      <c r="AA87" s="360">
        <f>(R87-25)/2.15</f>
        <v>104.65116279069768</v>
      </c>
      <c r="AB87" s="343">
        <f>R87/2.15</f>
        <v>116.27906976744187</v>
      </c>
      <c r="AC87" s="343">
        <f>(R87+25)/2.37</f>
        <v>116.03375527426159</v>
      </c>
      <c r="AD87" s="343">
        <f>(R87+50)/2.15</f>
        <v>139.53488372093022</v>
      </c>
      <c r="AE87" s="343">
        <f>(R87+75)/2.15</f>
        <v>151.16279069767444</v>
      </c>
      <c r="AF87" s="343">
        <f>(R87+100)/2.15</f>
        <v>162.79069767441862</v>
      </c>
      <c r="AG87" s="343">
        <f>(R87+125)/2.15</f>
        <v>174.41860465116281</v>
      </c>
      <c r="AH87" s="343">
        <f>(R87+150)/2.15</f>
        <v>186.04651162790699</v>
      </c>
      <c r="AI87" s="274" t="s">
        <v>328</v>
      </c>
      <c r="AJ87" s="374"/>
      <c r="AK87" s="367"/>
      <c r="AL87" s="322"/>
      <c r="AM87" s="368"/>
      <c r="AN87" s="419"/>
      <c r="AO87" s="420"/>
      <c r="AP87" s="420"/>
      <c r="AQ87" s="420"/>
      <c r="AR87" s="420"/>
      <c r="AS87" s="420"/>
      <c r="AT87" s="420"/>
      <c r="AU87" s="324" t="str">
        <f t="shared" si="54"/>
        <v/>
      </c>
      <c r="AV87" s="421"/>
      <c r="AW87" s="324" t="str">
        <f t="shared" si="56"/>
        <v/>
      </c>
      <c r="AX87" s="422"/>
      <c r="AY87" s="285"/>
      <c r="AZ87" s="327"/>
    </row>
    <row r="88" spans="1:52" s="273" customFormat="1" ht="13.5" customHeight="1" x14ac:dyDescent="0.2">
      <c r="A88" s="562" t="s">
        <v>632</v>
      </c>
      <c r="B88" s="313" t="s">
        <v>633</v>
      </c>
      <c r="C88" s="551">
        <v>2</v>
      </c>
      <c r="D88" s="336">
        <v>160</v>
      </c>
      <c r="E88" s="272">
        <v>216</v>
      </c>
      <c r="F88" s="337">
        <v>63</v>
      </c>
      <c r="G88" s="301">
        <v>2.62</v>
      </c>
      <c r="H88" s="299">
        <f t="shared" si="75"/>
        <v>54.629683584872673</v>
      </c>
      <c r="I88" s="300">
        <f t="shared" si="10"/>
        <v>0.9755300640155834</v>
      </c>
      <c r="J88" s="404">
        <f t="shared" si="11"/>
        <v>2.5396825396825395</v>
      </c>
      <c r="K88" s="299">
        <f t="shared" si="76"/>
        <v>166.11328125</v>
      </c>
      <c r="L88" s="405">
        <f t="shared" si="2"/>
        <v>48.954509496061739</v>
      </c>
      <c r="M88" s="362">
        <f t="shared" si="77"/>
        <v>3.0655519205137618E-2</v>
      </c>
      <c r="N88" s="406">
        <f t="shared" si="78"/>
        <v>0.30402563527035681</v>
      </c>
      <c r="O88" s="330" t="s">
        <v>43</v>
      </c>
      <c r="P88" s="286" t="s">
        <v>43</v>
      </c>
      <c r="Q88" s="330" t="s">
        <v>30</v>
      </c>
      <c r="R88" s="272">
        <v>375</v>
      </c>
      <c r="S88" s="272">
        <f>R88+25</f>
        <v>400</v>
      </c>
      <c r="T88" s="272">
        <f>R88+50</f>
        <v>425</v>
      </c>
      <c r="U88" s="272">
        <f>R88+75</f>
        <v>450</v>
      </c>
      <c r="V88" s="272">
        <f>R88+100</f>
        <v>475</v>
      </c>
      <c r="W88" s="272">
        <f>R88+125</f>
        <v>500</v>
      </c>
      <c r="X88" s="272">
        <f>R88+150</f>
        <v>525</v>
      </c>
      <c r="Y88" s="274" t="s">
        <v>321</v>
      </c>
      <c r="Z88" s="356"/>
      <c r="AA88" s="360">
        <f>(R88-25)/2.15</f>
        <v>162.79069767441862</v>
      </c>
      <c r="AB88" s="343">
        <f>R88/2.15</f>
        <v>174.41860465116281</v>
      </c>
      <c r="AC88" s="343">
        <f>(R88+25)/2.37</f>
        <v>168.77637130801688</v>
      </c>
      <c r="AD88" s="343">
        <f>(R88+50)/2.15</f>
        <v>197.67441860465118</v>
      </c>
      <c r="AE88" s="343">
        <f>(R88+75)/2.15</f>
        <v>209.30232558139537</v>
      </c>
      <c r="AF88" s="343">
        <f>(R88+100)/2.15</f>
        <v>220.93023255813955</v>
      </c>
      <c r="AG88" s="343">
        <f>(R88+125)/2.15</f>
        <v>232.55813953488374</v>
      </c>
      <c r="AH88" s="343">
        <f>(R88+150)/2.15</f>
        <v>244.18604651162792</v>
      </c>
      <c r="AI88" s="274" t="s">
        <v>331</v>
      </c>
      <c r="AJ88" s="374"/>
      <c r="AK88" s="367"/>
      <c r="AL88" s="322"/>
      <c r="AM88" s="368"/>
      <c r="AN88" s="360">
        <f t="shared" ref="AN88:AT88" si="79">R88/2.15</f>
        <v>174.41860465116281</v>
      </c>
      <c r="AO88" s="343">
        <f t="shared" si="79"/>
        <v>186.04651162790699</v>
      </c>
      <c r="AP88" s="343">
        <f t="shared" si="79"/>
        <v>197.67441860465118</v>
      </c>
      <c r="AQ88" s="343">
        <f t="shared" si="79"/>
        <v>209.30232558139537</v>
      </c>
      <c r="AR88" s="343">
        <f t="shared" si="79"/>
        <v>220.93023255813955</v>
      </c>
      <c r="AS88" s="343">
        <f t="shared" si="79"/>
        <v>232.55813953488374</v>
      </c>
      <c r="AT88" s="343">
        <f t="shared" si="79"/>
        <v>244.18604651162792</v>
      </c>
      <c r="AU88" s="284" t="str">
        <f t="shared" si="54"/>
        <v>151310-E-002</v>
      </c>
      <c r="AV88" s="309" t="str">
        <f>IF(G88&gt;2.55,"VIP01",IF(AND(G88&gt;2.15,G88&lt;=2.55),"VIP02","VIP03"))</f>
        <v>VIP01</v>
      </c>
      <c r="AW88" s="284" t="str">
        <f t="shared" si="56"/>
        <v>151512-E-002</v>
      </c>
      <c r="AX88" s="284" t="str">
        <f t="shared" si="57"/>
        <v>KI03</v>
      </c>
      <c r="AY88" s="285"/>
      <c r="AZ88" s="327"/>
    </row>
    <row r="89" spans="1:52" s="271" customFormat="1" ht="13.5" customHeight="1" x14ac:dyDescent="0.2">
      <c r="A89" s="513" t="s">
        <v>95</v>
      </c>
      <c r="B89" s="313" t="s">
        <v>96</v>
      </c>
      <c r="C89" s="551">
        <v>2</v>
      </c>
      <c r="D89" s="336">
        <v>200</v>
      </c>
      <c r="E89" s="272">
        <v>267</v>
      </c>
      <c r="F89" s="337">
        <v>89</v>
      </c>
      <c r="G89" s="301">
        <v>2.4700000000000002</v>
      </c>
      <c r="H89" s="299">
        <f t="shared" si="75"/>
        <v>36.879804618990633</v>
      </c>
      <c r="I89" s="300">
        <f t="shared" si="10"/>
        <v>0.65856793962483273</v>
      </c>
      <c r="J89" s="404">
        <f t="shared" si="11"/>
        <v>2.2471910112359552</v>
      </c>
      <c r="K89" s="299">
        <f t="shared" si="76"/>
        <v>159.12723214285714</v>
      </c>
      <c r="L89" s="405">
        <f t="shared" si="2"/>
        <v>54.732805519176516</v>
      </c>
      <c r="M89" s="362">
        <f t="shared" si="77"/>
        <v>9.0206068325524275E-2</v>
      </c>
      <c r="N89" s="406">
        <f t="shared" si="78"/>
        <v>0.37805950858489362</v>
      </c>
      <c r="O89" s="330" t="s">
        <v>4</v>
      </c>
      <c r="P89" s="286" t="s">
        <v>4</v>
      </c>
      <c r="Q89" s="330" t="s">
        <v>30</v>
      </c>
      <c r="R89" s="272">
        <v>225</v>
      </c>
      <c r="S89" s="272">
        <f t="shared" si="12"/>
        <v>250</v>
      </c>
      <c r="T89" s="272">
        <f t="shared" si="13"/>
        <v>275</v>
      </c>
      <c r="U89" s="272">
        <f t="shared" si="14"/>
        <v>300</v>
      </c>
      <c r="V89" s="272">
        <f t="shared" si="15"/>
        <v>325</v>
      </c>
      <c r="W89" s="272">
        <f t="shared" si="16"/>
        <v>350</v>
      </c>
      <c r="X89" s="272">
        <f t="shared" si="17"/>
        <v>375</v>
      </c>
      <c r="Y89" s="274" t="s">
        <v>326</v>
      </c>
      <c r="Z89" s="355" t="s">
        <v>327</v>
      </c>
      <c r="AA89" s="360">
        <f>(R89-25)/2.15</f>
        <v>93.023255813953497</v>
      </c>
      <c r="AB89" s="343">
        <f>R89/2.15</f>
        <v>104.65116279069768</v>
      </c>
      <c r="AC89" s="343">
        <f>(R89+25)/2.37</f>
        <v>105.48523206751054</v>
      </c>
      <c r="AD89" s="343">
        <f>(R89+50)/2.15</f>
        <v>127.90697674418605</v>
      </c>
      <c r="AE89" s="343">
        <f>(R89+75)/2.15</f>
        <v>139.53488372093022</v>
      </c>
      <c r="AF89" s="343">
        <f>(R89+100)/2.15</f>
        <v>151.16279069767444</v>
      </c>
      <c r="AG89" s="343">
        <f>(R89+125)/2.15</f>
        <v>162.79069767441862</v>
      </c>
      <c r="AH89" s="343">
        <f>(R89+150)/2.15</f>
        <v>174.41860465116281</v>
      </c>
      <c r="AI89" s="274" t="s">
        <v>328</v>
      </c>
      <c r="AJ89" s="374" t="s">
        <v>291</v>
      </c>
      <c r="AK89" s="367" t="s">
        <v>248</v>
      </c>
      <c r="AL89" s="322" t="s">
        <v>250</v>
      </c>
      <c r="AM89" s="368" t="s">
        <v>246</v>
      </c>
      <c r="AN89" s="419">
        <f t="shared" si="52"/>
        <v>104.65116279069768</v>
      </c>
      <c r="AO89" s="420">
        <f t="shared" si="52"/>
        <v>116.27906976744187</v>
      </c>
      <c r="AP89" s="420">
        <f t="shared" si="52"/>
        <v>127.90697674418605</v>
      </c>
      <c r="AQ89" s="420">
        <f t="shared" si="51"/>
        <v>139.53488372093022</v>
      </c>
      <c r="AR89" s="420">
        <f t="shared" si="51"/>
        <v>151.16279069767444</v>
      </c>
      <c r="AS89" s="420">
        <f t="shared" si="51"/>
        <v>162.79069767441862</v>
      </c>
      <c r="AT89" s="420">
        <f t="shared" si="51"/>
        <v>174.41860465116281</v>
      </c>
      <c r="AU89" s="324" t="str">
        <f t="shared" si="54"/>
        <v/>
      </c>
      <c r="AV89" s="421" t="str">
        <f t="shared" si="55"/>
        <v>VIP02</v>
      </c>
      <c r="AW89" s="324" t="str">
        <f t="shared" si="56"/>
        <v/>
      </c>
      <c r="AX89" s="422" t="str">
        <f t="shared" si="57"/>
        <v>KI02</v>
      </c>
      <c r="AY89" s="285"/>
      <c r="AZ89" s="327"/>
    </row>
    <row r="90" spans="1:52" s="271" customFormat="1" ht="13.5" customHeight="1" x14ac:dyDescent="0.2">
      <c r="A90" s="512" t="s">
        <v>97</v>
      </c>
      <c r="B90" s="313" t="s">
        <v>539</v>
      </c>
      <c r="C90" s="551">
        <v>2</v>
      </c>
      <c r="D90" s="466">
        <v>127</v>
      </c>
      <c r="E90" s="467">
        <v>200</v>
      </c>
      <c r="F90" s="468">
        <v>57</v>
      </c>
      <c r="G90" s="301">
        <v>2.9</v>
      </c>
      <c r="H90" s="299">
        <f t="shared" si="75"/>
        <v>53.507728894173603</v>
      </c>
      <c r="I90" s="300">
        <f>H90/56</f>
        <v>0.95549515882452862</v>
      </c>
      <c r="J90" s="404">
        <f>D90/F90</f>
        <v>2.2280701754385963</v>
      </c>
      <c r="K90" s="299">
        <f t="shared" si="76"/>
        <v>205.57508436445448</v>
      </c>
      <c r="L90" s="405">
        <f>0.6*SQRT(D90/150)*(72+7)</f>
        <v>43.614869024221541</v>
      </c>
      <c r="M90" s="362">
        <f t="shared" si="77"/>
        <v>0.23169993950393228</v>
      </c>
      <c r="N90" s="406">
        <f t="shared" si="78"/>
        <v>0.27614248458220575</v>
      </c>
      <c r="O90" s="330" t="s">
        <v>61</v>
      </c>
      <c r="P90" s="286" t="s">
        <v>8</v>
      </c>
      <c r="Q90" s="430"/>
      <c r="R90" s="422">
        <v>450</v>
      </c>
      <c r="S90" s="422">
        <f>R90+25</f>
        <v>475</v>
      </c>
      <c r="T90" s="422">
        <f>R90+50</f>
        <v>500</v>
      </c>
      <c r="U90" s="422">
        <f>R90+75</f>
        <v>525</v>
      </c>
      <c r="V90" s="422">
        <f>R90+100</f>
        <v>550</v>
      </c>
      <c r="W90" s="422">
        <f>R90+125</f>
        <v>575</v>
      </c>
      <c r="X90" s="422">
        <f>R90+150</f>
        <v>600</v>
      </c>
      <c r="Y90" s="298"/>
      <c r="Z90" s="356"/>
      <c r="AA90" s="428"/>
      <c r="AB90" s="429"/>
      <c r="AC90" s="429"/>
      <c r="AD90" s="429"/>
      <c r="AE90" s="429"/>
      <c r="AF90" s="429"/>
      <c r="AG90" s="429"/>
      <c r="AH90" s="429"/>
      <c r="AI90" s="298"/>
      <c r="AJ90" s="374"/>
      <c r="AK90" s="367"/>
      <c r="AL90" s="322"/>
      <c r="AM90" s="368"/>
      <c r="AN90" s="360">
        <f t="shared" si="52"/>
        <v>209.30232558139537</v>
      </c>
      <c r="AO90" s="343">
        <f t="shared" si="52"/>
        <v>220.93023255813955</v>
      </c>
      <c r="AP90" s="343">
        <f t="shared" si="52"/>
        <v>232.55813953488374</v>
      </c>
      <c r="AQ90" s="343">
        <f t="shared" si="52"/>
        <v>244.18604651162792</v>
      </c>
      <c r="AR90" s="343">
        <f t="shared" si="52"/>
        <v>255.81395348837211</v>
      </c>
      <c r="AS90" s="343">
        <f t="shared" si="52"/>
        <v>267.44186046511629</v>
      </c>
      <c r="AT90" s="343">
        <f t="shared" si="52"/>
        <v>279.06976744186045</v>
      </c>
      <c r="AU90" s="324"/>
      <c r="AV90" s="421" t="str">
        <f t="shared" si="55"/>
        <v>VIP01</v>
      </c>
      <c r="AW90" s="284" t="s">
        <v>541</v>
      </c>
      <c r="AX90" s="284" t="str">
        <f t="shared" si="57"/>
        <v>KI04</v>
      </c>
      <c r="AY90" s="285"/>
      <c r="AZ90" s="327"/>
    </row>
    <row r="91" spans="1:52" s="271" customFormat="1" ht="13.5" customHeight="1" x14ac:dyDescent="0.2">
      <c r="A91" s="512" t="s">
        <v>97</v>
      </c>
      <c r="B91" s="313" t="s">
        <v>538</v>
      </c>
      <c r="C91" s="551">
        <v>3</v>
      </c>
      <c r="D91" s="466">
        <v>140</v>
      </c>
      <c r="E91" s="467">
        <v>200</v>
      </c>
      <c r="F91" s="468">
        <v>57</v>
      </c>
      <c r="G91" s="301">
        <v>2.9</v>
      </c>
      <c r="H91" s="299">
        <f t="shared" si="75"/>
        <v>56.48038049940547</v>
      </c>
      <c r="I91" s="300">
        <f>H91/56</f>
        <v>1.0085782232036691</v>
      </c>
      <c r="J91" s="404">
        <f>D91/F91</f>
        <v>2.4561403508771931</v>
      </c>
      <c r="K91" s="299">
        <f t="shared" si="76"/>
        <v>196.84630102040816</v>
      </c>
      <c r="L91" s="405">
        <f>0.6*SQRT(D91/150)*(72+7)</f>
        <v>45.792750517958623</v>
      </c>
      <c r="M91" s="362">
        <f t="shared" si="77"/>
        <v>0.15305505142165754</v>
      </c>
      <c r="N91" s="406">
        <f t="shared" si="78"/>
        <v>0.27467193662480072</v>
      </c>
      <c r="O91" s="330" t="s">
        <v>61</v>
      </c>
      <c r="P91" s="286" t="s">
        <v>4</v>
      </c>
      <c r="Q91" s="430"/>
      <c r="R91" s="422">
        <v>475</v>
      </c>
      <c r="S91" s="422">
        <f>R91+25</f>
        <v>500</v>
      </c>
      <c r="T91" s="422">
        <f>R91+50</f>
        <v>525</v>
      </c>
      <c r="U91" s="422">
        <f>R91+75</f>
        <v>550</v>
      </c>
      <c r="V91" s="422">
        <f>R91+100</f>
        <v>575</v>
      </c>
      <c r="W91" s="422">
        <f>R91+125</f>
        <v>600</v>
      </c>
      <c r="X91" s="422">
        <f>R91+150</f>
        <v>625</v>
      </c>
      <c r="Y91" s="298"/>
      <c r="Z91" s="356"/>
      <c r="AA91" s="428"/>
      <c r="AB91" s="429"/>
      <c r="AC91" s="429"/>
      <c r="AD91" s="429"/>
      <c r="AE91" s="429"/>
      <c r="AF91" s="429"/>
      <c r="AG91" s="429"/>
      <c r="AH91" s="429"/>
      <c r="AI91" s="298"/>
      <c r="AJ91" s="374"/>
      <c r="AK91" s="367"/>
      <c r="AL91" s="322"/>
      <c r="AM91" s="368"/>
      <c r="AN91" s="360">
        <f t="shared" si="52"/>
        <v>220.93023255813955</v>
      </c>
      <c r="AO91" s="343">
        <f t="shared" si="52"/>
        <v>232.55813953488374</v>
      </c>
      <c r="AP91" s="343">
        <f t="shared" si="52"/>
        <v>244.18604651162792</v>
      </c>
      <c r="AQ91" s="343">
        <f t="shared" si="52"/>
        <v>255.81395348837211</v>
      </c>
      <c r="AR91" s="343">
        <f t="shared" si="52"/>
        <v>267.44186046511629</v>
      </c>
      <c r="AS91" s="343">
        <f t="shared" si="52"/>
        <v>279.06976744186045</v>
      </c>
      <c r="AT91" s="343">
        <f t="shared" si="52"/>
        <v>290.69767441860466</v>
      </c>
      <c r="AU91" s="324"/>
      <c r="AV91" s="421" t="str">
        <f t="shared" si="55"/>
        <v>VIP01</v>
      </c>
      <c r="AW91" s="284" t="s">
        <v>541</v>
      </c>
      <c r="AX91" s="284" t="str">
        <f t="shared" si="57"/>
        <v>KI04</v>
      </c>
      <c r="AY91" s="285"/>
      <c r="AZ91" s="327"/>
    </row>
    <row r="92" spans="1:52" s="271" customFormat="1" ht="13.5" customHeight="1" x14ac:dyDescent="0.2">
      <c r="A92" s="512" t="s">
        <v>97</v>
      </c>
      <c r="B92" s="313" t="s">
        <v>540</v>
      </c>
      <c r="C92" s="551">
        <v>4</v>
      </c>
      <c r="D92" s="336">
        <v>170</v>
      </c>
      <c r="E92" s="272">
        <v>200</v>
      </c>
      <c r="F92" s="337">
        <v>57</v>
      </c>
      <c r="G92" s="301">
        <v>3.2</v>
      </c>
      <c r="H92" s="299">
        <f t="shared" si="75"/>
        <v>51.269531249999993</v>
      </c>
      <c r="I92" s="300">
        <f>H92/56</f>
        <v>0.91552734374999989</v>
      </c>
      <c r="J92" s="404">
        <f>D92/F92</f>
        <v>2.9824561403508771</v>
      </c>
      <c r="K92" s="299">
        <f t="shared" si="76"/>
        <v>179.17279411764707</v>
      </c>
      <c r="L92" s="405">
        <f>0.6*SQRT(D92/150)*(72+7)</f>
        <v>50.461153375641345</v>
      </c>
      <c r="M92" s="362">
        <f t="shared" si="77"/>
        <v>6.798245614035095E-2</v>
      </c>
      <c r="N92" s="406">
        <f t="shared" si="78"/>
        <v>0.30217673132547807</v>
      </c>
      <c r="O92" s="330" t="s">
        <v>61</v>
      </c>
      <c r="P92" s="286" t="s">
        <v>8</v>
      </c>
      <c r="Q92" s="430"/>
      <c r="R92" s="422">
        <v>525</v>
      </c>
      <c r="S92" s="422">
        <f>R92+25</f>
        <v>550</v>
      </c>
      <c r="T92" s="422">
        <f>R92+50</f>
        <v>575</v>
      </c>
      <c r="U92" s="422">
        <f>R92+75</f>
        <v>600</v>
      </c>
      <c r="V92" s="422">
        <f>R92+100</f>
        <v>625</v>
      </c>
      <c r="W92" s="422">
        <f>R92+125</f>
        <v>650</v>
      </c>
      <c r="X92" s="422">
        <f>R92+150</f>
        <v>675</v>
      </c>
      <c r="Y92" s="298"/>
      <c r="Z92" s="356"/>
      <c r="AA92" s="428"/>
      <c r="AB92" s="429"/>
      <c r="AC92" s="429"/>
      <c r="AD92" s="429"/>
      <c r="AE92" s="429"/>
      <c r="AF92" s="429"/>
      <c r="AG92" s="429"/>
      <c r="AH92" s="429"/>
      <c r="AI92" s="298"/>
      <c r="AJ92" s="374"/>
      <c r="AK92" s="367"/>
      <c r="AL92" s="322"/>
      <c r="AM92" s="368"/>
      <c r="AN92" s="360">
        <f t="shared" si="52"/>
        <v>244.18604651162792</v>
      </c>
      <c r="AO92" s="343">
        <f t="shared" si="52"/>
        <v>255.81395348837211</v>
      </c>
      <c r="AP92" s="343">
        <f t="shared" si="52"/>
        <v>267.44186046511629</v>
      </c>
      <c r="AQ92" s="343">
        <f t="shared" si="52"/>
        <v>279.06976744186045</v>
      </c>
      <c r="AR92" s="343">
        <f t="shared" si="52"/>
        <v>290.69767441860466</v>
      </c>
      <c r="AS92" s="343">
        <f t="shared" si="52"/>
        <v>302.32558139534888</v>
      </c>
      <c r="AT92" s="343">
        <f t="shared" si="52"/>
        <v>313.95348837209303</v>
      </c>
      <c r="AU92" s="324"/>
      <c r="AV92" s="421"/>
      <c r="AW92" s="284" t="s">
        <v>541</v>
      </c>
      <c r="AX92" s="284" t="str">
        <f t="shared" si="57"/>
        <v>KI03</v>
      </c>
      <c r="AY92" s="285"/>
      <c r="AZ92" s="327"/>
    </row>
    <row r="93" spans="1:52" s="271" customFormat="1" ht="13.5" customHeight="1" x14ac:dyDescent="0.2">
      <c r="A93" s="512" t="s">
        <v>97</v>
      </c>
      <c r="B93" s="348" t="s">
        <v>365</v>
      </c>
      <c r="C93" s="554">
        <v>5</v>
      </c>
      <c r="D93" s="336">
        <v>170</v>
      </c>
      <c r="E93" s="272">
        <v>200</v>
      </c>
      <c r="F93" s="337">
        <v>57</v>
      </c>
      <c r="G93" s="301">
        <v>3.2</v>
      </c>
      <c r="H93" s="299">
        <f t="shared" si="75"/>
        <v>51.269531249999993</v>
      </c>
      <c r="I93" s="300">
        <f t="shared" si="10"/>
        <v>0.91552734374999989</v>
      </c>
      <c r="J93" s="404">
        <f t="shared" si="11"/>
        <v>2.9824561403508771</v>
      </c>
      <c r="K93" s="299">
        <f t="shared" si="76"/>
        <v>179.17279411764707</v>
      </c>
      <c r="L93" s="405">
        <f t="shared" si="2"/>
        <v>50.461153375641345</v>
      </c>
      <c r="M93" s="362">
        <f t="shared" si="77"/>
        <v>6.798245614035095E-2</v>
      </c>
      <c r="N93" s="406">
        <f t="shared" si="78"/>
        <v>0.30217673132547807</v>
      </c>
      <c r="O93" s="330" t="s">
        <v>61</v>
      </c>
      <c r="P93" s="286" t="s">
        <v>408</v>
      </c>
      <c r="Q93" s="427"/>
      <c r="R93" s="422">
        <v>525</v>
      </c>
      <c r="S93" s="422">
        <f t="shared" si="12"/>
        <v>550</v>
      </c>
      <c r="T93" s="422">
        <f t="shared" si="13"/>
        <v>575</v>
      </c>
      <c r="U93" s="422">
        <f t="shared" si="14"/>
        <v>600</v>
      </c>
      <c r="V93" s="422">
        <f t="shared" si="15"/>
        <v>625</v>
      </c>
      <c r="W93" s="422">
        <f t="shared" si="16"/>
        <v>650</v>
      </c>
      <c r="X93" s="422">
        <f t="shared" si="17"/>
        <v>675</v>
      </c>
      <c r="Y93" s="298"/>
      <c r="Z93" s="356"/>
      <c r="AA93" s="428"/>
      <c r="AB93" s="429"/>
      <c r="AC93" s="429"/>
      <c r="AD93" s="429"/>
      <c r="AE93" s="429"/>
      <c r="AF93" s="429"/>
      <c r="AG93" s="429"/>
      <c r="AH93" s="429"/>
      <c r="AI93" s="298"/>
      <c r="AJ93" s="374"/>
      <c r="AK93" s="367"/>
      <c r="AL93" s="322"/>
      <c r="AM93" s="368"/>
      <c r="AN93" s="360">
        <f t="shared" si="52"/>
        <v>244.18604651162792</v>
      </c>
      <c r="AO93" s="343">
        <f t="shared" si="52"/>
        <v>255.81395348837211</v>
      </c>
      <c r="AP93" s="343">
        <f t="shared" si="52"/>
        <v>267.44186046511629</v>
      </c>
      <c r="AQ93" s="343">
        <f t="shared" si="51"/>
        <v>279.06976744186045</v>
      </c>
      <c r="AR93" s="343">
        <f t="shared" si="51"/>
        <v>290.69767441860466</v>
      </c>
      <c r="AS93" s="343">
        <f t="shared" si="51"/>
        <v>302.32558139534888</v>
      </c>
      <c r="AT93" s="343">
        <f t="shared" si="51"/>
        <v>313.95348837209303</v>
      </c>
      <c r="AU93" s="324"/>
      <c r="AV93" s="433"/>
      <c r="AW93" s="284" t="s">
        <v>541</v>
      </c>
      <c r="AX93" s="284" t="str">
        <f t="shared" si="57"/>
        <v>KI03</v>
      </c>
      <c r="AY93" s="320"/>
      <c r="AZ93" s="328"/>
    </row>
    <row r="94" spans="1:52" s="271" customFormat="1" ht="13.5" customHeight="1" x14ac:dyDescent="0.2">
      <c r="A94" s="512" t="s">
        <v>97</v>
      </c>
      <c r="B94" s="348" t="s">
        <v>537</v>
      </c>
      <c r="C94" s="554">
        <v>6</v>
      </c>
      <c r="D94" s="336">
        <v>170</v>
      </c>
      <c r="E94" s="272">
        <v>200</v>
      </c>
      <c r="F94" s="337">
        <v>57</v>
      </c>
      <c r="G94" s="301">
        <v>3.2</v>
      </c>
      <c r="H94" s="299">
        <f t="shared" si="75"/>
        <v>51.269531249999993</v>
      </c>
      <c r="I94" s="300">
        <f t="shared" si="10"/>
        <v>0.91552734374999989</v>
      </c>
      <c r="J94" s="404">
        <f t="shared" si="11"/>
        <v>2.9824561403508771</v>
      </c>
      <c r="K94" s="299">
        <f t="shared" si="76"/>
        <v>179.17279411764707</v>
      </c>
      <c r="L94" s="405">
        <f t="shared" si="2"/>
        <v>50.461153375641345</v>
      </c>
      <c r="M94" s="362">
        <f t="shared" si="77"/>
        <v>6.798245614035095E-2</v>
      </c>
      <c r="N94" s="406">
        <f t="shared" si="78"/>
        <v>0.30217673132547807</v>
      </c>
      <c r="O94" s="330" t="s">
        <v>61</v>
      </c>
      <c r="P94" s="286" t="s">
        <v>8</v>
      </c>
      <c r="Q94" s="427"/>
      <c r="R94" s="422">
        <v>525</v>
      </c>
      <c r="S94" s="422">
        <f t="shared" si="12"/>
        <v>550</v>
      </c>
      <c r="T94" s="422">
        <f t="shared" si="13"/>
        <v>575</v>
      </c>
      <c r="U94" s="422">
        <f t="shared" si="14"/>
        <v>600</v>
      </c>
      <c r="V94" s="422">
        <f t="shared" si="15"/>
        <v>625</v>
      </c>
      <c r="W94" s="422">
        <f t="shared" si="16"/>
        <v>650</v>
      </c>
      <c r="X94" s="422">
        <f t="shared" si="17"/>
        <v>675</v>
      </c>
      <c r="Y94" s="298"/>
      <c r="Z94" s="356"/>
      <c r="AA94" s="428"/>
      <c r="AB94" s="429"/>
      <c r="AC94" s="429"/>
      <c r="AD94" s="429"/>
      <c r="AE94" s="429"/>
      <c r="AF94" s="429"/>
      <c r="AG94" s="429"/>
      <c r="AH94" s="429"/>
      <c r="AI94" s="298"/>
      <c r="AJ94" s="374"/>
      <c r="AK94" s="367"/>
      <c r="AL94" s="322"/>
      <c r="AM94" s="368"/>
      <c r="AN94" s="360">
        <f t="shared" si="52"/>
        <v>244.18604651162792</v>
      </c>
      <c r="AO94" s="343">
        <f t="shared" si="52"/>
        <v>255.81395348837211</v>
      </c>
      <c r="AP94" s="343">
        <f t="shared" si="52"/>
        <v>267.44186046511629</v>
      </c>
      <c r="AQ94" s="343">
        <f t="shared" si="51"/>
        <v>279.06976744186045</v>
      </c>
      <c r="AR94" s="343">
        <f t="shared" si="51"/>
        <v>290.69767441860466</v>
      </c>
      <c r="AS94" s="343">
        <f t="shared" si="51"/>
        <v>302.32558139534888</v>
      </c>
      <c r="AT94" s="343">
        <f t="shared" si="51"/>
        <v>313.95348837209303</v>
      </c>
      <c r="AU94" s="324"/>
      <c r="AV94" s="433"/>
      <c r="AW94" s="284" t="s">
        <v>541</v>
      </c>
      <c r="AX94" s="284" t="str">
        <f t="shared" si="57"/>
        <v>KI03</v>
      </c>
      <c r="AY94" s="320"/>
      <c r="AZ94" s="328"/>
    </row>
    <row r="95" spans="1:52" s="271" customFormat="1" ht="13.5" customHeight="1" x14ac:dyDescent="0.2">
      <c r="A95" s="512" t="s">
        <v>97</v>
      </c>
      <c r="B95" s="313" t="s">
        <v>98</v>
      </c>
      <c r="C95" s="551">
        <v>7</v>
      </c>
      <c r="D95" s="336">
        <v>220</v>
      </c>
      <c r="E95" s="272">
        <v>240</v>
      </c>
      <c r="F95" s="337">
        <v>76</v>
      </c>
      <c r="G95" s="301">
        <v>3.05</v>
      </c>
      <c r="H95" s="299">
        <f t="shared" si="75"/>
        <v>37.624294544477294</v>
      </c>
      <c r="I95" s="300">
        <f t="shared" si="10"/>
        <v>0.67186240257995167</v>
      </c>
      <c r="J95" s="404">
        <f t="shared" si="11"/>
        <v>2.8947368421052633</v>
      </c>
      <c r="K95" s="299">
        <f t="shared" si="76"/>
        <v>164.09090909090909</v>
      </c>
      <c r="L95" s="405">
        <f t="shared" ref="L95:L179" si="80">0.6*SQRT(D95/150)*(72+7)</f>
        <v>57.404250713688434</v>
      </c>
      <c r="M95" s="362">
        <f t="shared" si="77"/>
        <v>5.0905953408110348E-2</v>
      </c>
      <c r="N95" s="406">
        <f t="shared" si="78"/>
        <v>0.36859571510894673</v>
      </c>
      <c r="O95" s="330" t="s">
        <v>17</v>
      </c>
      <c r="P95" s="286" t="s">
        <v>12</v>
      </c>
      <c r="Q95" s="330" t="s">
        <v>19</v>
      </c>
      <c r="R95" s="272">
        <v>350</v>
      </c>
      <c r="S95" s="272">
        <f t="shared" si="12"/>
        <v>375</v>
      </c>
      <c r="T95" s="272">
        <f t="shared" si="13"/>
        <v>400</v>
      </c>
      <c r="U95" s="272">
        <f t="shared" si="14"/>
        <v>425</v>
      </c>
      <c r="V95" s="272">
        <f t="shared" si="15"/>
        <v>450</v>
      </c>
      <c r="W95" s="272">
        <f t="shared" si="16"/>
        <v>475</v>
      </c>
      <c r="X95" s="272">
        <f t="shared" si="17"/>
        <v>500</v>
      </c>
      <c r="Y95" s="274" t="s">
        <v>324</v>
      </c>
      <c r="Z95" s="355" t="s">
        <v>325</v>
      </c>
      <c r="AA95" s="360">
        <f>(R95-25)/2.37</f>
        <v>137.13080168776369</v>
      </c>
      <c r="AB95" s="343">
        <f>(R95)/2.37</f>
        <v>147.67932489451476</v>
      </c>
      <c r="AC95" s="343">
        <f>(R95+25)/2.37</f>
        <v>158.22784810126581</v>
      </c>
      <c r="AD95" s="343">
        <f>(R95+50)/2.37</f>
        <v>168.77637130801688</v>
      </c>
      <c r="AE95" s="343">
        <f>(R95+75)/2.37</f>
        <v>179.32489451476792</v>
      </c>
      <c r="AF95" s="343">
        <f>(R95+100)/2.37</f>
        <v>189.87341772151899</v>
      </c>
      <c r="AG95" s="343">
        <f>(R95+125)/2.37</f>
        <v>200.42194092827003</v>
      </c>
      <c r="AH95" s="343">
        <f>(R95+150)/2.37</f>
        <v>210.97046413502107</v>
      </c>
      <c r="AI95" s="274" t="s">
        <v>329</v>
      </c>
      <c r="AJ95" s="374" t="s">
        <v>291</v>
      </c>
      <c r="AK95" s="367" t="s">
        <v>250</v>
      </c>
      <c r="AL95" s="322" t="s">
        <v>250</v>
      </c>
      <c r="AM95" s="368" t="s">
        <v>247</v>
      </c>
      <c r="AN95" s="419">
        <f t="shared" si="52"/>
        <v>162.79069767441862</v>
      </c>
      <c r="AO95" s="420">
        <f t="shared" si="52"/>
        <v>174.41860465116281</v>
      </c>
      <c r="AP95" s="420">
        <f t="shared" si="52"/>
        <v>186.04651162790699</v>
      </c>
      <c r="AQ95" s="420">
        <f t="shared" si="51"/>
        <v>197.67441860465118</v>
      </c>
      <c r="AR95" s="420">
        <f t="shared" si="51"/>
        <v>209.30232558139537</v>
      </c>
      <c r="AS95" s="420">
        <f t="shared" si="51"/>
        <v>220.93023255813955</v>
      </c>
      <c r="AT95" s="420">
        <f t="shared" si="51"/>
        <v>232.55813953488374</v>
      </c>
      <c r="AU95" s="324" t="str">
        <f t="shared" si="54"/>
        <v/>
      </c>
      <c r="AV95" s="421" t="str">
        <f>IF(G95&gt;2.55,"VIP01",IF(AND(G95&gt;2.15,G95&lt;=2.55),"VIP02","VIP03"))</f>
        <v>VIP01</v>
      </c>
      <c r="AW95" s="324" t="str">
        <f t="shared" si="56"/>
        <v/>
      </c>
      <c r="AX95" s="422" t="str">
        <f t="shared" si="57"/>
        <v>KI03</v>
      </c>
      <c r="AY95" s="285"/>
      <c r="AZ95" s="327"/>
    </row>
    <row r="96" spans="1:52" s="271" customFormat="1" ht="13.5" customHeight="1" x14ac:dyDescent="0.2">
      <c r="A96" s="512" t="s">
        <v>97</v>
      </c>
      <c r="B96" s="313" t="s">
        <v>99</v>
      </c>
      <c r="C96" s="551">
        <v>8</v>
      </c>
      <c r="D96" s="336">
        <v>200</v>
      </c>
      <c r="E96" s="272">
        <v>222</v>
      </c>
      <c r="F96" s="337">
        <v>70</v>
      </c>
      <c r="G96" s="301">
        <v>2.9</v>
      </c>
      <c r="H96" s="299">
        <f t="shared" si="75"/>
        <v>41.617122473246134</v>
      </c>
      <c r="I96" s="300">
        <f t="shared" ref="I96:I183" si="81">H96/56</f>
        <v>0.74316290130796669</v>
      </c>
      <c r="J96" s="404">
        <f t="shared" ref="J96:J183" si="82">D96/F96</f>
        <v>2.8571428571428572</v>
      </c>
      <c r="K96" s="299">
        <f t="shared" si="76"/>
        <v>153.125</v>
      </c>
      <c r="L96" s="405">
        <f t="shared" si="80"/>
        <v>54.732805519176516</v>
      </c>
      <c r="M96" s="362">
        <f t="shared" si="77"/>
        <v>1.4778325123152657E-2</v>
      </c>
      <c r="N96" s="406">
        <f t="shared" si="78"/>
        <v>0.36280031086997006</v>
      </c>
      <c r="O96" s="330" t="s">
        <v>296</v>
      </c>
      <c r="P96" s="286" t="s">
        <v>61</v>
      </c>
      <c r="Q96" s="330" t="s">
        <v>19</v>
      </c>
      <c r="R96" s="272">
        <v>350</v>
      </c>
      <c r="S96" s="272">
        <f t="shared" ref="S96:S183" si="83">R96+25</f>
        <v>375</v>
      </c>
      <c r="T96" s="272">
        <f t="shared" ref="T96:T183" si="84">R96+50</f>
        <v>400</v>
      </c>
      <c r="U96" s="272">
        <f t="shared" ref="U96:U183" si="85">R96+75</f>
        <v>425</v>
      </c>
      <c r="V96" s="272">
        <f t="shared" ref="V96:V183" si="86">R96+100</f>
        <v>450</v>
      </c>
      <c r="W96" s="272">
        <f t="shared" ref="W96:W183" si="87">R96+125</f>
        <v>475</v>
      </c>
      <c r="X96" s="272">
        <f t="shared" ref="X96:X183" si="88">R96+150</f>
        <v>500</v>
      </c>
      <c r="Y96" s="274" t="s">
        <v>317</v>
      </c>
      <c r="Z96" s="355" t="s">
        <v>318</v>
      </c>
      <c r="AA96" s="360">
        <f>(R96-25)/2.52</f>
        <v>128.96825396825398</v>
      </c>
      <c r="AB96" s="343">
        <f>(R96)/2.52</f>
        <v>138.88888888888889</v>
      </c>
      <c r="AC96" s="343">
        <f>(R96+25)/2.52</f>
        <v>148.8095238095238</v>
      </c>
      <c r="AD96" s="343">
        <f>(R96+50)/2.52</f>
        <v>158.73015873015873</v>
      </c>
      <c r="AE96" s="343">
        <f>(R96+75)/2.52</f>
        <v>168.65079365079364</v>
      </c>
      <c r="AF96" s="343">
        <f>(R96+100)/2.52</f>
        <v>178.57142857142858</v>
      </c>
      <c r="AG96" s="343">
        <f>(R96+125)/2.52</f>
        <v>188.49206349206349</v>
      </c>
      <c r="AH96" s="343">
        <f>(R96+150)/2.52</f>
        <v>198.4126984126984</v>
      </c>
      <c r="AI96" s="274" t="s">
        <v>284</v>
      </c>
      <c r="AJ96" s="374" t="s">
        <v>291</v>
      </c>
      <c r="AK96" s="367" t="s">
        <v>250</v>
      </c>
      <c r="AL96" s="322" t="s">
        <v>250</v>
      </c>
      <c r="AM96" s="368" t="s">
        <v>247</v>
      </c>
      <c r="AN96" s="360">
        <f t="shared" si="52"/>
        <v>162.79069767441862</v>
      </c>
      <c r="AO96" s="343">
        <f t="shared" si="52"/>
        <v>174.41860465116281</v>
      </c>
      <c r="AP96" s="343">
        <f t="shared" si="52"/>
        <v>186.04651162790699</v>
      </c>
      <c r="AQ96" s="343">
        <f t="shared" si="51"/>
        <v>197.67441860465118</v>
      </c>
      <c r="AR96" s="343">
        <f t="shared" si="51"/>
        <v>209.30232558139537</v>
      </c>
      <c r="AS96" s="343">
        <f t="shared" si="51"/>
        <v>220.93023255813955</v>
      </c>
      <c r="AT96" s="343">
        <f t="shared" si="51"/>
        <v>232.55813953488374</v>
      </c>
      <c r="AU96" s="422" t="str">
        <f t="shared" si="54"/>
        <v/>
      </c>
      <c r="AV96" s="421" t="str">
        <f>IF(G96&gt;2.55,"VIP01",IF(AND(G96&gt;2.15,G96&lt;=2.55),"VIP02","VIP03"))</f>
        <v>VIP01</v>
      </c>
      <c r="AW96" s="422" t="str">
        <f t="shared" si="56"/>
        <v/>
      </c>
      <c r="AX96" s="422" t="str">
        <f t="shared" si="57"/>
        <v>KI03</v>
      </c>
      <c r="AY96" s="285"/>
      <c r="AZ96" s="327"/>
    </row>
    <row r="97" spans="1:52" s="271" customFormat="1" ht="13.5" customHeight="1" x14ac:dyDescent="0.2">
      <c r="A97" s="512" t="s">
        <v>97</v>
      </c>
      <c r="B97" s="313" t="s">
        <v>687</v>
      </c>
      <c r="C97" s="551">
        <v>9</v>
      </c>
      <c r="D97" s="336">
        <v>203</v>
      </c>
      <c r="E97" s="272">
        <v>240</v>
      </c>
      <c r="F97" s="337">
        <v>76</v>
      </c>
      <c r="G97" s="301">
        <v>2.96</v>
      </c>
      <c r="H97" s="299">
        <f t="shared" si="75"/>
        <v>37.093681519357197</v>
      </c>
      <c r="I97" s="300">
        <f t="shared" si="81"/>
        <v>0.66238716998852143</v>
      </c>
      <c r="J97" s="404">
        <f t="shared" si="82"/>
        <v>2.6710526315789473</v>
      </c>
      <c r="K97" s="299">
        <f t="shared" si="76"/>
        <v>165.13019000703733</v>
      </c>
      <c r="L97" s="405">
        <f t="shared" si="80"/>
        <v>55.141773638503857</v>
      </c>
      <c r="M97" s="362">
        <f t="shared" si="77"/>
        <v>9.7617354196301562E-2</v>
      </c>
      <c r="N97" s="406">
        <f t="shared" si="78"/>
        <v>0.37005264770519836</v>
      </c>
      <c r="O97" s="330" t="s">
        <v>688</v>
      </c>
      <c r="P97" s="286" t="s">
        <v>61</v>
      </c>
      <c r="Q97" s="330" t="s">
        <v>27</v>
      </c>
      <c r="R97" s="272">
        <v>325</v>
      </c>
      <c r="S97" s="272">
        <f t="shared" si="83"/>
        <v>350</v>
      </c>
      <c r="T97" s="272">
        <f t="shared" si="84"/>
        <v>375</v>
      </c>
      <c r="U97" s="272">
        <f t="shared" si="85"/>
        <v>400</v>
      </c>
      <c r="V97" s="272">
        <f t="shared" si="86"/>
        <v>425</v>
      </c>
      <c r="W97" s="272">
        <f t="shared" si="87"/>
        <v>450</v>
      </c>
      <c r="X97" s="272">
        <f t="shared" si="88"/>
        <v>475</v>
      </c>
      <c r="Y97" s="274" t="s">
        <v>319</v>
      </c>
      <c r="Z97" s="355" t="s">
        <v>320</v>
      </c>
      <c r="AA97" s="360">
        <f>(R97-25)/2.37</f>
        <v>126.58227848101265</v>
      </c>
      <c r="AB97" s="343">
        <f>(R97)/2.37</f>
        <v>137.13080168776369</v>
      </c>
      <c r="AC97" s="343">
        <f>(R97+25)/2.37</f>
        <v>147.67932489451476</v>
      </c>
      <c r="AD97" s="343">
        <f>(R97+50)/2.37</f>
        <v>158.22784810126581</v>
      </c>
      <c r="AE97" s="343">
        <f>(R97+75)/2.37</f>
        <v>168.77637130801688</v>
      </c>
      <c r="AF97" s="343">
        <f>(R97+100)/2.37</f>
        <v>179.32489451476792</v>
      </c>
      <c r="AG97" s="343">
        <f>(R97+125)/2.37</f>
        <v>189.87341772151899</v>
      </c>
      <c r="AH97" s="343">
        <f>(R97+150)/2.37</f>
        <v>200.42194092827003</v>
      </c>
      <c r="AI97" s="274" t="s">
        <v>285</v>
      </c>
      <c r="AJ97" s="374"/>
      <c r="AK97" s="367"/>
      <c r="AL97" s="322"/>
      <c r="AM97" s="368"/>
      <c r="AN97" s="419">
        <f t="shared" si="52"/>
        <v>151.16279069767444</v>
      </c>
      <c r="AO97" s="420">
        <f t="shared" si="52"/>
        <v>162.79069767441862</v>
      </c>
      <c r="AP97" s="420">
        <f t="shared" si="52"/>
        <v>174.41860465116281</v>
      </c>
      <c r="AQ97" s="420">
        <f t="shared" si="51"/>
        <v>186.04651162790699</v>
      </c>
      <c r="AR97" s="420">
        <f t="shared" si="51"/>
        <v>197.67441860465118</v>
      </c>
      <c r="AS97" s="420">
        <f t="shared" si="51"/>
        <v>209.30232558139537</v>
      </c>
      <c r="AT97" s="420">
        <f t="shared" si="51"/>
        <v>220.93023255813955</v>
      </c>
      <c r="AU97" s="422" t="str">
        <f t="shared" si="54"/>
        <v/>
      </c>
      <c r="AV97" s="421"/>
      <c r="AW97" s="422" t="str">
        <f t="shared" si="56"/>
        <v/>
      </c>
      <c r="AX97" s="422" t="str">
        <f t="shared" si="57"/>
        <v>KI03</v>
      </c>
      <c r="AY97" s="285"/>
      <c r="AZ97" s="327"/>
    </row>
    <row r="98" spans="1:52" s="271" customFormat="1" ht="13.5" customHeight="1" x14ac:dyDescent="0.2">
      <c r="A98" s="512" t="s">
        <v>100</v>
      </c>
      <c r="B98" s="313" t="s">
        <v>101</v>
      </c>
      <c r="C98" s="551">
        <v>2</v>
      </c>
      <c r="D98" s="336">
        <v>216</v>
      </c>
      <c r="E98" s="272">
        <v>240</v>
      </c>
      <c r="F98" s="337">
        <v>76</v>
      </c>
      <c r="G98" s="301">
        <v>2.88</v>
      </c>
      <c r="H98" s="299">
        <f t="shared" si="75"/>
        <v>39.183063271604944</v>
      </c>
      <c r="I98" s="300">
        <f t="shared" si="81"/>
        <v>0.69969755842151682</v>
      </c>
      <c r="J98" s="404">
        <f t="shared" si="82"/>
        <v>2.8421052631578947</v>
      </c>
      <c r="K98" s="299">
        <f t="shared" si="76"/>
        <v>155.19179894179896</v>
      </c>
      <c r="L98" s="405">
        <f t="shared" si="80"/>
        <v>56.879999999999995</v>
      </c>
      <c r="M98" s="362">
        <f t="shared" si="77"/>
        <v>1.3157894736842085E-2</v>
      </c>
      <c r="N98" s="406">
        <f t="shared" si="78"/>
        <v>0.3714010688259109</v>
      </c>
      <c r="O98" s="330" t="s">
        <v>4</v>
      </c>
      <c r="P98" s="286" t="s">
        <v>4</v>
      </c>
      <c r="Q98" s="330" t="s">
        <v>18</v>
      </c>
      <c r="R98" s="272">
        <v>325</v>
      </c>
      <c r="S98" s="272">
        <f t="shared" si="83"/>
        <v>350</v>
      </c>
      <c r="T98" s="272">
        <f t="shared" si="84"/>
        <v>375</v>
      </c>
      <c r="U98" s="272">
        <f t="shared" si="85"/>
        <v>400</v>
      </c>
      <c r="V98" s="272">
        <f t="shared" si="86"/>
        <v>425</v>
      </c>
      <c r="W98" s="272">
        <f t="shared" si="87"/>
        <v>450</v>
      </c>
      <c r="X98" s="272">
        <f t="shared" si="88"/>
        <v>475</v>
      </c>
      <c r="Y98" s="274" t="s">
        <v>324</v>
      </c>
      <c r="Z98" s="355" t="s">
        <v>325</v>
      </c>
      <c r="AA98" s="360">
        <f>(R98-25)/2.37</f>
        <v>126.58227848101265</v>
      </c>
      <c r="AB98" s="343">
        <f>(R98)/2.37</f>
        <v>137.13080168776369</v>
      </c>
      <c r="AC98" s="343">
        <f>(R98+25)/2.37</f>
        <v>147.67932489451476</v>
      </c>
      <c r="AD98" s="343">
        <f>(R98+50)/2.37</f>
        <v>158.22784810126581</v>
      </c>
      <c r="AE98" s="343">
        <f>(R98+75)/2.37</f>
        <v>168.77637130801688</v>
      </c>
      <c r="AF98" s="343">
        <f>(R98+100)/2.37</f>
        <v>179.32489451476792</v>
      </c>
      <c r="AG98" s="343">
        <f>(R98+125)/2.37</f>
        <v>189.87341772151899</v>
      </c>
      <c r="AH98" s="343">
        <f>(R98+150)/2.37</f>
        <v>200.42194092827003</v>
      </c>
      <c r="AI98" s="274" t="s">
        <v>329</v>
      </c>
      <c r="AJ98" s="374" t="s">
        <v>291</v>
      </c>
      <c r="AK98" s="367" t="s">
        <v>250</v>
      </c>
      <c r="AL98" s="322" t="s">
        <v>251</v>
      </c>
      <c r="AM98" s="368" t="s">
        <v>245</v>
      </c>
      <c r="AN98" s="419">
        <f t="shared" si="52"/>
        <v>151.16279069767444</v>
      </c>
      <c r="AO98" s="420">
        <f t="shared" si="52"/>
        <v>162.79069767441862</v>
      </c>
      <c r="AP98" s="420">
        <f t="shared" si="52"/>
        <v>174.41860465116281</v>
      </c>
      <c r="AQ98" s="420">
        <f t="shared" si="52"/>
        <v>186.04651162790699</v>
      </c>
      <c r="AR98" s="420">
        <f t="shared" si="52"/>
        <v>197.67441860465118</v>
      </c>
      <c r="AS98" s="420">
        <f t="shared" si="52"/>
        <v>209.30232558139537</v>
      </c>
      <c r="AT98" s="420">
        <f t="shared" si="52"/>
        <v>220.93023255813955</v>
      </c>
      <c r="AU98" s="324" t="str">
        <f t="shared" si="54"/>
        <v/>
      </c>
      <c r="AV98" s="433"/>
      <c r="AW98" s="324" t="str">
        <f t="shared" si="56"/>
        <v/>
      </c>
      <c r="AX98" s="422" t="str">
        <f t="shared" si="57"/>
        <v>KI03</v>
      </c>
      <c r="AY98" s="285"/>
      <c r="AZ98" s="327"/>
    </row>
    <row r="99" spans="1:52" s="271" customFormat="1" ht="13.5" customHeight="1" x14ac:dyDescent="0.2">
      <c r="A99" s="512" t="s">
        <v>100</v>
      </c>
      <c r="B99" s="313" t="s">
        <v>102</v>
      </c>
      <c r="C99" s="551">
        <v>3</v>
      </c>
      <c r="D99" s="338">
        <v>219.71</v>
      </c>
      <c r="E99" s="272">
        <v>240</v>
      </c>
      <c r="F99" s="337">
        <v>76</v>
      </c>
      <c r="G99" s="305">
        <v>2.9294666666666669</v>
      </c>
      <c r="H99" s="299">
        <f t="shared" si="75"/>
        <v>37.870953485901083</v>
      </c>
      <c r="I99" s="300">
        <f t="shared" si="81"/>
        <v>0.67626702653394788</v>
      </c>
      <c r="J99" s="404">
        <f t="shared" si="82"/>
        <v>2.8909210526315792</v>
      </c>
      <c r="K99" s="299">
        <f t="shared" si="76"/>
        <v>152.571246513261</v>
      </c>
      <c r="L99" s="405">
        <f t="shared" si="80"/>
        <v>57.366403617448427</v>
      </c>
      <c r="M99" s="362">
        <f t="shared" si="77"/>
        <v>1.3157894736842103E-2</v>
      </c>
      <c r="N99" s="406">
        <f t="shared" si="78"/>
        <v>0.38101077580146681</v>
      </c>
      <c r="O99" s="330" t="s">
        <v>38</v>
      </c>
      <c r="P99" s="286" t="s">
        <v>38</v>
      </c>
      <c r="Q99" s="330" t="s">
        <v>18</v>
      </c>
      <c r="R99" s="272">
        <v>325</v>
      </c>
      <c r="S99" s="272">
        <f t="shared" si="83"/>
        <v>350</v>
      </c>
      <c r="T99" s="272">
        <f t="shared" si="84"/>
        <v>375</v>
      </c>
      <c r="U99" s="272">
        <f t="shared" si="85"/>
        <v>400</v>
      </c>
      <c r="V99" s="272">
        <f t="shared" si="86"/>
        <v>425</v>
      </c>
      <c r="W99" s="272">
        <f t="shared" si="87"/>
        <v>450</v>
      </c>
      <c r="X99" s="272">
        <f t="shared" si="88"/>
        <v>475</v>
      </c>
      <c r="Y99" s="274" t="s">
        <v>324</v>
      </c>
      <c r="Z99" s="355" t="s">
        <v>325</v>
      </c>
      <c r="AA99" s="360">
        <f>(R99-25)/2.37</f>
        <v>126.58227848101265</v>
      </c>
      <c r="AB99" s="343">
        <f>(R99)/2.37</f>
        <v>137.13080168776369</v>
      </c>
      <c r="AC99" s="343">
        <f>(R99+25)/2.37</f>
        <v>147.67932489451476</v>
      </c>
      <c r="AD99" s="343">
        <f>(R99+50)/2.37</f>
        <v>158.22784810126581</v>
      </c>
      <c r="AE99" s="343">
        <f>(R99+75)/2.37</f>
        <v>168.77637130801688</v>
      </c>
      <c r="AF99" s="343">
        <f>(R99+100)/2.37</f>
        <v>179.32489451476792</v>
      </c>
      <c r="AG99" s="343">
        <f>(R99+125)/2.37</f>
        <v>189.87341772151899</v>
      </c>
      <c r="AH99" s="343">
        <f>(R99+150)/2.37</f>
        <v>200.42194092827003</v>
      </c>
      <c r="AI99" s="274" t="s">
        <v>329</v>
      </c>
      <c r="AJ99" s="374" t="s">
        <v>291</v>
      </c>
      <c r="AK99" s="367" t="s">
        <v>250</v>
      </c>
      <c r="AL99" s="322" t="s">
        <v>251</v>
      </c>
      <c r="AM99" s="368" t="s">
        <v>245</v>
      </c>
      <c r="AN99" s="419">
        <f t="shared" si="52"/>
        <v>151.16279069767444</v>
      </c>
      <c r="AO99" s="420">
        <f t="shared" si="52"/>
        <v>162.79069767441862</v>
      </c>
      <c r="AP99" s="420">
        <f t="shared" si="52"/>
        <v>174.41860465116281</v>
      </c>
      <c r="AQ99" s="420">
        <f t="shared" si="52"/>
        <v>186.04651162790699</v>
      </c>
      <c r="AR99" s="420">
        <f t="shared" si="52"/>
        <v>197.67441860465118</v>
      </c>
      <c r="AS99" s="420">
        <f t="shared" si="52"/>
        <v>209.30232558139537</v>
      </c>
      <c r="AT99" s="420">
        <f t="shared" si="52"/>
        <v>220.93023255813955</v>
      </c>
      <c r="AU99" s="324" t="str">
        <f t="shared" si="54"/>
        <v/>
      </c>
      <c r="AV99" s="433"/>
      <c r="AW99" s="324" t="str">
        <f t="shared" si="56"/>
        <v/>
      </c>
      <c r="AX99" s="422" t="str">
        <f t="shared" si="57"/>
        <v>KI03</v>
      </c>
      <c r="AY99" s="285"/>
      <c r="AZ99" s="327"/>
    </row>
    <row r="100" spans="1:52" s="271" customFormat="1" ht="13.5" customHeight="1" x14ac:dyDescent="0.2">
      <c r="A100" s="512" t="s">
        <v>100</v>
      </c>
      <c r="B100" s="313" t="s">
        <v>485</v>
      </c>
      <c r="C100" s="551">
        <v>4</v>
      </c>
      <c r="D100" s="338">
        <v>150</v>
      </c>
      <c r="E100" s="272">
        <v>190</v>
      </c>
      <c r="F100" s="337">
        <v>51</v>
      </c>
      <c r="G100" s="305">
        <v>2.94</v>
      </c>
      <c r="H100" s="299">
        <f t="shared" si="75"/>
        <v>60.738581146744416</v>
      </c>
      <c r="I100" s="300">
        <f t="shared" si="81"/>
        <v>1.0846175204775788</v>
      </c>
      <c r="J100" s="404">
        <f t="shared" si="82"/>
        <v>2.9411764705882355</v>
      </c>
      <c r="K100" s="299">
        <f t="shared" si="76"/>
        <v>162.5625</v>
      </c>
      <c r="L100" s="405">
        <f t="shared" si="80"/>
        <v>47.4</v>
      </c>
      <c r="M100" s="362">
        <f t="shared" si="77"/>
        <v>-4.0016006402569945E-4</v>
      </c>
      <c r="N100" s="406">
        <f t="shared" si="78"/>
        <v>0.29146352941176468</v>
      </c>
      <c r="O100" s="330" t="s">
        <v>4</v>
      </c>
      <c r="P100" s="286" t="s">
        <v>5</v>
      </c>
      <c r="Q100" s="430"/>
      <c r="R100" s="422">
        <v>525</v>
      </c>
      <c r="S100" s="422">
        <f t="shared" si="83"/>
        <v>550</v>
      </c>
      <c r="T100" s="422">
        <f t="shared" si="84"/>
        <v>575</v>
      </c>
      <c r="U100" s="422">
        <f t="shared" si="85"/>
        <v>600</v>
      </c>
      <c r="V100" s="422">
        <f t="shared" si="86"/>
        <v>625</v>
      </c>
      <c r="W100" s="422">
        <f t="shared" si="87"/>
        <v>650</v>
      </c>
      <c r="X100" s="422">
        <f t="shared" si="88"/>
        <v>675</v>
      </c>
      <c r="Y100" s="431"/>
      <c r="Z100" s="432"/>
      <c r="AA100" s="428"/>
      <c r="AB100" s="429"/>
      <c r="AC100" s="429"/>
      <c r="AD100" s="429"/>
      <c r="AE100" s="429"/>
      <c r="AF100" s="429"/>
      <c r="AG100" s="429"/>
      <c r="AH100" s="429"/>
      <c r="AI100" s="298"/>
      <c r="AJ100" s="374"/>
      <c r="AK100" s="367"/>
      <c r="AL100" s="322"/>
      <c r="AM100" s="368"/>
      <c r="AN100" s="360">
        <f t="shared" si="52"/>
        <v>244.18604651162792</v>
      </c>
      <c r="AO100" s="343">
        <f t="shared" si="52"/>
        <v>255.81395348837211</v>
      </c>
      <c r="AP100" s="343">
        <f t="shared" si="52"/>
        <v>267.44186046511629</v>
      </c>
      <c r="AQ100" s="343">
        <f t="shared" si="52"/>
        <v>279.06976744186045</v>
      </c>
      <c r="AR100" s="343">
        <f t="shared" si="52"/>
        <v>290.69767441860466</v>
      </c>
      <c r="AS100" s="343">
        <f t="shared" si="52"/>
        <v>302.32558139534888</v>
      </c>
      <c r="AT100" s="343">
        <f t="shared" si="52"/>
        <v>313.95348837209303</v>
      </c>
      <c r="AU100" s="284" t="str">
        <f t="shared" si="54"/>
        <v>151310-E-004</v>
      </c>
      <c r="AV100" s="309" t="str">
        <f t="shared" ref="AV100:AV165" si="89">IF(G100&gt;2.55,"VIP01",IF(AND(G100&gt;2.15,G100&lt;=2.55),"VIP02","VIP03"))</f>
        <v>VIP01</v>
      </c>
      <c r="AW100" s="324" t="str">
        <f t="shared" si="56"/>
        <v/>
      </c>
      <c r="AX100" s="422" t="str">
        <f t="shared" si="57"/>
        <v>KI03</v>
      </c>
      <c r="AY100" s="285"/>
      <c r="AZ100" s="327"/>
    </row>
    <row r="101" spans="1:52" s="271" customFormat="1" ht="13.5" customHeight="1" thickBot="1" x14ac:dyDescent="0.25">
      <c r="A101" s="512" t="s">
        <v>100</v>
      </c>
      <c r="B101" s="313" t="s">
        <v>618</v>
      </c>
      <c r="C101" s="551">
        <v>5</v>
      </c>
      <c r="D101" s="338">
        <v>150</v>
      </c>
      <c r="E101" s="272">
        <v>190</v>
      </c>
      <c r="F101" s="337">
        <v>51</v>
      </c>
      <c r="G101" s="305">
        <v>2.9049999999999998</v>
      </c>
      <c r="H101" s="299">
        <f t="shared" si="75"/>
        <v>62.21097816394667</v>
      </c>
      <c r="I101" s="300">
        <f t="shared" si="81"/>
        <v>1.1109103243561906</v>
      </c>
      <c r="J101" s="404">
        <f t="shared" si="82"/>
        <v>2.9411764705882355</v>
      </c>
      <c r="K101" s="299">
        <f t="shared" si="76"/>
        <v>162.5625</v>
      </c>
      <c r="L101" s="405">
        <f t="shared" si="80"/>
        <v>47.4</v>
      </c>
      <c r="M101" s="362">
        <f t="shared" si="77"/>
        <v>-1.2453174040700758E-2</v>
      </c>
      <c r="N101" s="406">
        <f t="shared" si="78"/>
        <v>0.28799372549019603</v>
      </c>
      <c r="O101" s="330" t="s">
        <v>38</v>
      </c>
      <c r="P101" s="286" t="s">
        <v>4</v>
      </c>
      <c r="Q101" s="430"/>
      <c r="R101" s="422">
        <v>525</v>
      </c>
      <c r="S101" s="422">
        <f>R101+25</f>
        <v>550</v>
      </c>
      <c r="T101" s="422">
        <f>R101+50</f>
        <v>575</v>
      </c>
      <c r="U101" s="422">
        <f>R101+75</f>
        <v>600</v>
      </c>
      <c r="V101" s="422">
        <f>R101+100</f>
        <v>625</v>
      </c>
      <c r="W101" s="422">
        <f>R101+125</f>
        <v>650</v>
      </c>
      <c r="X101" s="422">
        <f>R101+150</f>
        <v>675</v>
      </c>
      <c r="Y101" s="479"/>
      <c r="Z101" s="480"/>
      <c r="AA101" s="428"/>
      <c r="AB101" s="429"/>
      <c r="AC101" s="429"/>
      <c r="AD101" s="429"/>
      <c r="AE101" s="429"/>
      <c r="AF101" s="429"/>
      <c r="AG101" s="429"/>
      <c r="AH101" s="429"/>
      <c r="AI101" s="298"/>
      <c r="AJ101" s="374"/>
      <c r="AK101" s="367"/>
      <c r="AL101" s="322"/>
      <c r="AM101" s="368"/>
      <c r="AN101" s="360">
        <f t="shared" si="52"/>
        <v>244.18604651162792</v>
      </c>
      <c r="AO101" s="343">
        <f t="shared" si="52"/>
        <v>255.81395348837211</v>
      </c>
      <c r="AP101" s="343">
        <f t="shared" si="52"/>
        <v>267.44186046511629</v>
      </c>
      <c r="AQ101" s="343">
        <f t="shared" si="52"/>
        <v>279.06976744186045</v>
      </c>
      <c r="AR101" s="343">
        <f t="shared" si="52"/>
        <v>290.69767441860466</v>
      </c>
      <c r="AS101" s="343">
        <f t="shared" si="52"/>
        <v>302.32558139534888</v>
      </c>
      <c r="AT101" s="343">
        <f t="shared" si="52"/>
        <v>313.95348837209303</v>
      </c>
      <c r="AU101" s="284" t="str">
        <f t="shared" si="54"/>
        <v>151310-E-004</v>
      </c>
      <c r="AV101" s="309" t="str">
        <f t="shared" si="89"/>
        <v>VIP01</v>
      </c>
      <c r="AW101" s="324" t="str">
        <f t="shared" si="56"/>
        <v/>
      </c>
      <c r="AX101" s="422"/>
      <c r="AY101" s="285"/>
      <c r="AZ101" s="327"/>
    </row>
    <row r="102" spans="1:52" s="271" customFormat="1" ht="13.5" customHeight="1" x14ac:dyDescent="0.2">
      <c r="A102" s="512" t="s">
        <v>100</v>
      </c>
      <c r="B102" s="463" t="s">
        <v>663</v>
      </c>
      <c r="C102" s="553"/>
      <c r="D102" s="338">
        <v>165</v>
      </c>
      <c r="E102" s="272">
        <v>216</v>
      </c>
      <c r="F102" s="337">
        <v>63</v>
      </c>
      <c r="G102" s="305">
        <v>2.73</v>
      </c>
      <c r="H102" s="299">
        <f t="shared" si="75"/>
        <v>53.670383340713016</v>
      </c>
      <c r="I102" s="300">
        <f t="shared" si="81"/>
        <v>0.95839970251273243</v>
      </c>
      <c r="J102" s="404">
        <f t="shared" si="82"/>
        <v>2.6190476190476191</v>
      </c>
      <c r="K102" s="299">
        <f t="shared" si="76"/>
        <v>171.81818181818181</v>
      </c>
      <c r="L102" s="405">
        <f t="shared" si="80"/>
        <v>49.713539403265187</v>
      </c>
      <c r="M102" s="362">
        <f t="shared" si="77"/>
        <v>4.0641897784754917E-2</v>
      </c>
      <c r="N102" s="406">
        <f t="shared" si="78"/>
        <v>0.30159547237980877</v>
      </c>
      <c r="O102" s="330" t="s">
        <v>4</v>
      </c>
      <c r="P102" s="286" t="s">
        <v>4</v>
      </c>
      <c r="Q102" s="336" t="s">
        <v>27</v>
      </c>
      <c r="R102" s="505">
        <v>400</v>
      </c>
      <c r="S102" s="505">
        <f>R102+25</f>
        <v>425</v>
      </c>
      <c r="T102" s="505">
        <f>R102+50</f>
        <v>450</v>
      </c>
      <c r="U102" s="505">
        <f>R102+75</f>
        <v>475</v>
      </c>
      <c r="V102" s="505">
        <f>R102+100</f>
        <v>500</v>
      </c>
      <c r="W102" s="505">
        <f>R102+125</f>
        <v>525</v>
      </c>
      <c r="X102" s="505">
        <f>R102+150</f>
        <v>550</v>
      </c>
      <c r="Y102" s="506"/>
      <c r="Z102" s="507"/>
      <c r="AA102" s="360">
        <f>(R102-25)/2.6</f>
        <v>144.23076923076923</v>
      </c>
      <c r="AB102" s="343">
        <f>R102/2.6</f>
        <v>153.84615384615384</v>
      </c>
      <c r="AC102" s="343">
        <f>(R102+25)/2.6</f>
        <v>163.46153846153845</v>
      </c>
      <c r="AD102" s="343">
        <f>(R102+50)/2.6</f>
        <v>173.07692307692307</v>
      </c>
      <c r="AE102" s="343">
        <f>(R102+75)/2.6</f>
        <v>182.69230769230768</v>
      </c>
      <c r="AF102" s="343">
        <f>(R102+100)/2.6</f>
        <v>192.30769230769229</v>
      </c>
      <c r="AG102" s="343">
        <f>(R102+125)/2.6</f>
        <v>201.92307692307691</v>
      </c>
      <c r="AH102" s="343">
        <f>(R102+150)/2.6</f>
        <v>211.53846153846152</v>
      </c>
      <c r="AI102" s="274" t="s">
        <v>331</v>
      </c>
      <c r="AJ102" s="374"/>
      <c r="AK102" s="367"/>
      <c r="AL102" s="322"/>
      <c r="AM102" s="368"/>
      <c r="AN102" s="360">
        <f t="shared" si="52"/>
        <v>186.04651162790699</v>
      </c>
      <c r="AO102" s="343">
        <f t="shared" si="52"/>
        <v>197.67441860465118</v>
      </c>
      <c r="AP102" s="343">
        <f t="shared" si="52"/>
        <v>209.30232558139537</v>
      </c>
      <c r="AQ102" s="343">
        <f t="shared" si="52"/>
        <v>220.93023255813955</v>
      </c>
      <c r="AR102" s="343">
        <f t="shared" si="52"/>
        <v>232.55813953488374</v>
      </c>
      <c r="AS102" s="343">
        <f t="shared" si="52"/>
        <v>244.18604651162792</v>
      </c>
      <c r="AT102" s="343">
        <f t="shared" si="52"/>
        <v>255.81395348837211</v>
      </c>
      <c r="AU102" s="284" t="str">
        <f t="shared" si="54"/>
        <v>151310-E-002</v>
      </c>
      <c r="AV102" s="309" t="str">
        <f t="shared" si="89"/>
        <v>VIP01</v>
      </c>
      <c r="AW102" s="284" t="str">
        <f t="shared" si="56"/>
        <v>151512-E-002</v>
      </c>
      <c r="AX102" s="284" t="str">
        <f t="shared" si="57"/>
        <v>KI03</v>
      </c>
      <c r="AY102" s="285"/>
      <c r="AZ102" s="327"/>
    </row>
    <row r="103" spans="1:52" s="271" customFormat="1" ht="13.5" customHeight="1" x14ac:dyDescent="0.2">
      <c r="A103" s="512" t="s">
        <v>100</v>
      </c>
      <c r="B103" s="313" t="s">
        <v>299</v>
      </c>
      <c r="C103" s="551">
        <v>6</v>
      </c>
      <c r="D103" s="338">
        <v>220</v>
      </c>
      <c r="E103" s="272">
        <v>240</v>
      </c>
      <c r="F103" s="337">
        <v>76</v>
      </c>
      <c r="G103" s="305">
        <v>3</v>
      </c>
      <c r="H103" s="299">
        <f t="shared" si="75"/>
        <v>38.888888888888886</v>
      </c>
      <c r="I103" s="300">
        <f t="shared" si="81"/>
        <v>0.69444444444444442</v>
      </c>
      <c r="J103" s="404">
        <f t="shared" si="82"/>
        <v>2.8947368421052633</v>
      </c>
      <c r="K103" s="299">
        <f t="shared" si="76"/>
        <v>164.09090909090909</v>
      </c>
      <c r="L103" s="405">
        <f t="shared" si="80"/>
        <v>57.404250713688434</v>
      </c>
      <c r="M103" s="362">
        <f t="shared" si="77"/>
        <v>3.5087719298245577E-2</v>
      </c>
      <c r="N103" s="406">
        <f t="shared" si="78"/>
        <v>0.36255316240224272</v>
      </c>
      <c r="O103" s="330" t="s">
        <v>4</v>
      </c>
      <c r="P103" s="286" t="s">
        <v>4</v>
      </c>
      <c r="Q103" s="475" t="s">
        <v>27</v>
      </c>
      <c r="R103" s="476">
        <v>350</v>
      </c>
      <c r="S103" s="476">
        <f t="shared" si="83"/>
        <v>375</v>
      </c>
      <c r="T103" s="476">
        <f t="shared" si="84"/>
        <v>400</v>
      </c>
      <c r="U103" s="476">
        <f t="shared" si="85"/>
        <v>425</v>
      </c>
      <c r="V103" s="476">
        <f t="shared" si="86"/>
        <v>450</v>
      </c>
      <c r="W103" s="476">
        <f t="shared" si="87"/>
        <v>475</v>
      </c>
      <c r="X103" s="476">
        <f t="shared" si="88"/>
        <v>500</v>
      </c>
      <c r="Y103" s="477" t="s">
        <v>324</v>
      </c>
      <c r="Z103" s="478" t="s">
        <v>325</v>
      </c>
      <c r="AA103" s="360">
        <f>(R103-25)/2.37</f>
        <v>137.13080168776369</v>
      </c>
      <c r="AB103" s="343">
        <f>(R103)/2.37</f>
        <v>147.67932489451476</v>
      </c>
      <c r="AC103" s="343">
        <f>(R103+25)/2.37</f>
        <v>158.22784810126581</v>
      </c>
      <c r="AD103" s="343">
        <f>(R103+50)/2.37</f>
        <v>168.77637130801688</v>
      </c>
      <c r="AE103" s="343">
        <f>(R103+75)/2.37</f>
        <v>179.32489451476792</v>
      </c>
      <c r="AF103" s="343">
        <f>(R103+100)/2.37</f>
        <v>189.87341772151899</v>
      </c>
      <c r="AG103" s="343">
        <f>(R103+125)/2.37</f>
        <v>200.42194092827003</v>
      </c>
      <c r="AH103" s="343">
        <f>(R103+150)/2.37</f>
        <v>210.97046413502107</v>
      </c>
      <c r="AI103" s="274" t="s">
        <v>329</v>
      </c>
      <c r="AJ103" s="374" t="s">
        <v>291</v>
      </c>
      <c r="AK103" s="367" t="s">
        <v>245</v>
      </c>
      <c r="AL103" s="322" t="s">
        <v>248</v>
      </c>
      <c r="AM103" s="368" t="s">
        <v>245</v>
      </c>
      <c r="AN103" s="419">
        <f t="shared" si="52"/>
        <v>162.79069767441862</v>
      </c>
      <c r="AO103" s="420">
        <f t="shared" si="52"/>
        <v>174.41860465116281</v>
      </c>
      <c r="AP103" s="420">
        <f t="shared" si="52"/>
        <v>186.04651162790699</v>
      </c>
      <c r="AQ103" s="420">
        <f t="shared" si="51"/>
        <v>197.67441860465118</v>
      </c>
      <c r="AR103" s="420">
        <f t="shared" si="51"/>
        <v>209.30232558139537</v>
      </c>
      <c r="AS103" s="420">
        <f t="shared" si="51"/>
        <v>220.93023255813955</v>
      </c>
      <c r="AT103" s="420">
        <f t="shared" si="51"/>
        <v>232.55813953488374</v>
      </c>
      <c r="AU103" s="324" t="str">
        <f t="shared" si="54"/>
        <v/>
      </c>
      <c r="AV103" s="421" t="str">
        <f t="shared" si="89"/>
        <v>VIP01</v>
      </c>
      <c r="AW103" s="324" t="str">
        <f t="shared" si="56"/>
        <v/>
      </c>
      <c r="AX103" s="422" t="str">
        <f t="shared" si="57"/>
        <v>KI03</v>
      </c>
      <c r="AY103" s="285"/>
      <c r="AZ103" s="327"/>
    </row>
    <row r="104" spans="1:52" s="271" customFormat="1" ht="13.5" customHeight="1" x14ac:dyDescent="0.2">
      <c r="A104" s="513" t="s">
        <v>643</v>
      </c>
      <c r="B104" s="348" t="s">
        <v>367</v>
      </c>
      <c r="C104" s="554">
        <v>2</v>
      </c>
      <c r="D104" s="336">
        <v>156</v>
      </c>
      <c r="E104" s="272">
        <v>216</v>
      </c>
      <c r="F104" s="337">
        <v>63</v>
      </c>
      <c r="G104" s="301">
        <v>3.17</v>
      </c>
      <c r="H104" s="299">
        <f t="shared" si="75"/>
        <v>44.781020808247668</v>
      </c>
      <c r="I104" s="300">
        <f t="shared" si="81"/>
        <v>0.79966108586156548</v>
      </c>
      <c r="J104" s="404">
        <f t="shared" si="82"/>
        <v>2.4761904761904763</v>
      </c>
      <c r="K104" s="299">
        <f t="shared" si="76"/>
        <v>204.44711538461539</v>
      </c>
      <c r="L104" s="405">
        <f t="shared" si="80"/>
        <v>48.338704988859604</v>
      </c>
      <c r="M104" s="362">
        <f t="shared" si="77"/>
        <v>0.21886735766861945</v>
      </c>
      <c r="N104" s="406">
        <f t="shared" si="78"/>
        <v>0.30268384160925421</v>
      </c>
      <c r="O104" s="330" t="s">
        <v>409</v>
      </c>
      <c r="P104" s="286" t="s">
        <v>58</v>
      </c>
      <c r="Q104" s="330" t="s">
        <v>19</v>
      </c>
      <c r="R104" s="272">
        <v>450</v>
      </c>
      <c r="S104" s="272">
        <f t="shared" si="83"/>
        <v>475</v>
      </c>
      <c r="T104" s="272">
        <f t="shared" si="84"/>
        <v>500</v>
      </c>
      <c r="U104" s="272">
        <f t="shared" si="85"/>
        <v>525</v>
      </c>
      <c r="V104" s="272">
        <f t="shared" si="86"/>
        <v>550</v>
      </c>
      <c r="W104" s="272">
        <f t="shared" si="87"/>
        <v>575</v>
      </c>
      <c r="X104" s="272">
        <f t="shared" si="88"/>
        <v>600</v>
      </c>
      <c r="Y104" s="274" t="s">
        <v>321</v>
      </c>
      <c r="Z104" s="356"/>
      <c r="AA104" s="360">
        <f>(R104-25)/2.6</f>
        <v>163.46153846153845</v>
      </c>
      <c r="AB104" s="343">
        <f>R104/2.6</f>
        <v>173.07692307692307</v>
      </c>
      <c r="AC104" s="343">
        <f>(R104+25)/2.6</f>
        <v>182.69230769230768</v>
      </c>
      <c r="AD104" s="343">
        <f>(R104+50)/2.6</f>
        <v>192.30769230769229</v>
      </c>
      <c r="AE104" s="343">
        <f>(R104+75)/2.6</f>
        <v>201.92307692307691</v>
      </c>
      <c r="AF104" s="343">
        <f>(R104+100)/2.6</f>
        <v>211.53846153846152</v>
      </c>
      <c r="AG104" s="343">
        <f>(R104+125)/2.6</f>
        <v>221.15384615384616</v>
      </c>
      <c r="AH104" s="343">
        <f>(R104+150)/2.6</f>
        <v>230.76923076923077</v>
      </c>
      <c r="AI104" s="274" t="s">
        <v>331</v>
      </c>
      <c r="AJ104" s="374"/>
      <c r="AK104" s="367"/>
      <c r="AL104" s="322"/>
      <c r="AM104" s="368"/>
      <c r="AN104" s="360">
        <f t="shared" si="52"/>
        <v>209.30232558139537</v>
      </c>
      <c r="AO104" s="343">
        <f t="shared" si="52"/>
        <v>220.93023255813955</v>
      </c>
      <c r="AP104" s="343">
        <f t="shared" si="52"/>
        <v>232.55813953488374</v>
      </c>
      <c r="AQ104" s="343">
        <f t="shared" si="51"/>
        <v>244.18604651162792</v>
      </c>
      <c r="AR104" s="343">
        <f t="shared" si="51"/>
        <v>255.81395348837211</v>
      </c>
      <c r="AS104" s="343">
        <f t="shared" si="51"/>
        <v>267.44186046511629</v>
      </c>
      <c r="AT104" s="343">
        <f t="shared" si="51"/>
        <v>279.06976744186045</v>
      </c>
      <c r="AU104" s="284" t="str">
        <f t="shared" si="54"/>
        <v>151310-E-002</v>
      </c>
      <c r="AV104" s="309" t="str">
        <f t="shared" si="89"/>
        <v>VIP01</v>
      </c>
      <c r="AW104" s="284" t="str">
        <f t="shared" si="56"/>
        <v>151512-E-002</v>
      </c>
      <c r="AX104" s="284" t="str">
        <f t="shared" si="57"/>
        <v>KI04</v>
      </c>
      <c r="AY104" s="320"/>
      <c r="AZ104" s="328"/>
    </row>
    <row r="105" spans="1:52" s="271" customFormat="1" ht="13.5" customHeight="1" x14ac:dyDescent="0.2">
      <c r="A105" s="470" t="s">
        <v>706</v>
      </c>
      <c r="B105" s="386" t="s">
        <v>707</v>
      </c>
      <c r="C105" s="554">
        <v>2</v>
      </c>
      <c r="D105" s="336">
        <v>180</v>
      </c>
      <c r="E105" s="272">
        <v>216</v>
      </c>
      <c r="F105" s="337">
        <v>63</v>
      </c>
      <c r="G105" s="301">
        <v>3.16</v>
      </c>
      <c r="H105" s="299">
        <f t="shared" si="75"/>
        <v>42.561288255087319</v>
      </c>
      <c r="I105" s="300">
        <f t="shared" si="81"/>
        <v>0.76002300455513072</v>
      </c>
      <c r="J105" s="404">
        <f t="shared" si="82"/>
        <v>2.8571428571428572</v>
      </c>
      <c r="K105" s="299">
        <f t="shared" si="76"/>
        <v>167.34375</v>
      </c>
      <c r="L105" s="405">
        <f t="shared" si="80"/>
        <v>51.924098451489741</v>
      </c>
      <c r="M105" s="362">
        <f t="shared" si="77"/>
        <v>9.5840867992766754E-2</v>
      </c>
      <c r="N105" s="406">
        <f t="shared" si="78"/>
        <v>0.34317417224932306</v>
      </c>
      <c r="O105" s="330" t="s">
        <v>287</v>
      </c>
      <c r="P105" s="286" t="s">
        <v>287</v>
      </c>
      <c r="Q105" s="430"/>
      <c r="R105" s="422">
        <v>425</v>
      </c>
      <c r="S105" s="422">
        <f t="shared" si="83"/>
        <v>450</v>
      </c>
      <c r="T105" s="422">
        <f t="shared" si="84"/>
        <v>475</v>
      </c>
      <c r="U105" s="422">
        <f t="shared" si="85"/>
        <v>500</v>
      </c>
      <c r="V105" s="422">
        <f t="shared" si="86"/>
        <v>525</v>
      </c>
      <c r="W105" s="422">
        <f t="shared" si="87"/>
        <v>550</v>
      </c>
      <c r="X105" s="422">
        <f t="shared" si="88"/>
        <v>575</v>
      </c>
      <c r="Y105" s="431"/>
      <c r="Z105" s="432"/>
      <c r="AA105" s="419"/>
      <c r="AB105" s="420"/>
      <c r="AC105" s="420"/>
      <c r="AD105" s="420"/>
      <c r="AE105" s="420"/>
      <c r="AF105" s="420"/>
      <c r="AG105" s="420"/>
      <c r="AH105" s="420"/>
      <c r="AI105" s="431"/>
      <c r="AJ105" s="374"/>
      <c r="AK105" s="367"/>
      <c r="AL105" s="322"/>
      <c r="AM105" s="368"/>
      <c r="AN105" s="360">
        <f t="shared" ref="AN105" si="90">R105/2.15</f>
        <v>197.67441860465118</v>
      </c>
      <c r="AO105" s="343">
        <f t="shared" ref="AO105:AT105" si="91">S105/2.15</f>
        <v>209.30232558139537</v>
      </c>
      <c r="AP105" s="343">
        <f t="shared" si="91"/>
        <v>220.93023255813955</v>
      </c>
      <c r="AQ105" s="343">
        <f t="shared" si="91"/>
        <v>232.55813953488374</v>
      </c>
      <c r="AR105" s="343">
        <f t="shared" si="91"/>
        <v>244.18604651162792</v>
      </c>
      <c r="AS105" s="343">
        <f t="shared" si="91"/>
        <v>255.81395348837211</v>
      </c>
      <c r="AT105" s="343">
        <f t="shared" si="91"/>
        <v>267.44186046511629</v>
      </c>
      <c r="AU105" s="284" t="str">
        <f t="shared" si="54"/>
        <v>151310-E-002</v>
      </c>
      <c r="AV105" s="309" t="str">
        <f t="shared" si="89"/>
        <v>VIP01</v>
      </c>
      <c r="AW105" s="284" t="str">
        <f t="shared" si="56"/>
        <v>151512-E-002</v>
      </c>
      <c r="AX105" s="284" t="str">
        <f t="shared" si="57"/>
        <v>KI04</v>
      </c>
      <c r="AY105" s="320"/>
      <c r="AZ105" s="328"/>
    </row>
    <row r="106" spans="1:52" s="271" customFormat="1" ht="13.5" customHeight="1" x14ac:dyDescent="0.2">
      <c r="A106" s="512" t="s">
        <v>103</v>
      </c>
      <c r="B106" s="348" t="s">
        <v>368</v>
      </c>
      <c r="C106" s="554">
        <v>2</v>
      </c>
      <c r="D106" s="336">
        <v>151</v>
      </c>
      <c r="E106" s="272">
        <v>200</v>
      </c>
      <c r="F106" s="337">
        <v>57</v>
      </c>
      <c r="G106" s="301">
        <v>2.7</v>
      </c>
      <c r="H106" s="299">
        <f t="shared" si="75"/>
        <v>61.728395061728385</v>
      </c>
      <c r="I106" s="300">
        <f t="shared" si="81"/>
        <v>1.1022927689594355</v>
      </c>
      <c r="J106" s="404">
        <f t="shared" si="82"/>
        <v>2.6491228070175437</v>
      </c>
      <c r="K106" s="299">
        <f t="shared" si="76"/>
        <v>172.90089877010411</v>
      </c>
      <c r="L106" s="405">
        <f t="shared" si="80"/>
        <v>47.557737540804013</v>
      </c>
      <c r="M106" s="362">
        <f t="shared" si="77"/>
        <v>1.884340480831723E-2</v>
      </c>
      <c r="N106" s="406">
        <f t="shared" si="78"/>
        <v>0.28034034760894994</v>
      </c>
      <c r="O106" s="330" t="s">
        <v>410</v>
      </c>
      <c r="P106" s="286" t="s">
        <v>8</v>
      </c>
      <c r="Q106" s="427"/>
      <c r="R106" s="422">
        <v>450</v>
      </c>
      <c r="S106" s="422">
        <f t="shared" si="83"/>
        <v>475</v>
      </c>
      <c r="T106" s="422">
        <f t="shared" si="84"/>
        <v>500</v>
      </c>
      <c r="U106" s="422">
        <f t="shared" si="85"/>
        <v>525</v>
      </c>
      <c r="V106" s="422">
        <f t="shared" si="86"/>
        <v>550</v>
      </c>
      <c r="W106" s="422">
        <f t="shared" si="87"/>
        <v>575</v>
      </c>
      <c r="X106" s="422">
        <f t="shared" si="88"/>
        <v>600</v>
      </c>
      <c r="Y106" s="298"/>
      <c r="Z106" s="356"/>
      <c r="AA106" s="428"/>
      <c r="AB106" s="429"/>
      <c r="AC106" s="429"/>
      <c r="AD106" s="429"/>
      <c r="AE106" s="429"/>
      <c r="AF106" s="429"/>
      <c r="AG106" s="429"/>
      <c r="AH106" s="429"/>
      <c r="AI106" s="298"/>
      <c r="AJ106" s="374"/>
      <c r="AK106" s="367"/>
      <c r="AL106" s="322"/>
      <c r="AM106" s="368"/>
      <c r="AN106" s="360">
        <f t="shared" si="52"/>
        <v>209.30232558139537</v>
      </c>
      <c r="AO106" s="343">
        <f t="shared" si="52"/>
        <v>220.93023255813955</v>
      </c>
      <c r="AP106" s="343">
        <f t="shared" si="52"/>
        <v>232.55813953488374</v>
      </c>
      <c r="AQ106" s="343">
        <f t="shared" si="51"/>
        <v>244.18604651162792</v>
      </c>
      <c r="AR106" s="343">
        <f t="shared" si="51"/>
        <v>255.81395348837211</v>
      </c>
      <c r="AS106" s="343">
        <f t="shared" si="51"/>
        <v>267.44186046511629</v>
      </c>
      <c r="AT106" s="343">
        <f t="shared" si="51"/>
        <v>279.06976744186045</v>
      </c>
      <c r="AU106" s="284" t="str">
        <f t="shared" si="54"/>
        <v>151310-E-003</v>
      </c>
      <c r="AV106" s="309" t="str">
        <f t="shared" si="89"/>
        <v>VIP01</v>
      </c>
      <c r="AW106" s="284" t="str">
        <f t="shared" si="56"/>
        <v>151512-E-003</v>
      </c>
      <c r="AX106" s="284" t="str">
        <f t="shared" si="57"/>
        <v>KI03</v>
      </c>
      <c r="AY106" s="320"/>
      <c r="AZ106" s="328"/>
    </row>
    <row r="107" spans="1:52" s="271" customFormat="1" ht="13.5" customHeight="1" x14ac:dyDescent="0.2">
      <c r="A107" s="512" t="s">
        <v>103</v>
      </c>
      <c r="B107" s="348" t="s">
        <v>369</v>
      </c>
      <c r="C107" s="554">
        <v>3</v>
      </c>
      <c r="D107" s="336">
        <v>152</v>
      </c>
      <c r="E107" s="272">
        <v>200</v>
      </c>
      <c r="F107" s="337">
        <v>57</v>
      </c>
      <c r="G107" s="301">
        <v>2.6666666666666665</v>
      </c>
      <c r="H107" s="299">
        <f t="shared" si="75"/>
        <v>63.28125</v>
      </c>
      <c r="I107" s="300">
        <f t="shared" si="81"/>
        <v>1.1300223214285714</v>
      </c>
      <c r="J107" s="404">
        <f t="shared" si="82"/>
        <v>2.6666666666666665</v>
      </c>
      <c r="K107" s="299">
        <f t="shared" si="76"/>
        <v>171.76339285714289</v>
      </c>
      <c r="L107" s="405">
        <f t="shared" si="80"/>
        <v>47.71495363091114</v>
      </c>
      <c r="M107" s="362">
        <f t="shared" si="77"/>
        <v>0</v>
      </c>
      <c r="N107" s="406">
        <f t="shared" si="78"/>
        <v>0.27779466181479129</v>
      </c>
      <c r="O107" s="330" t="s">
        <v>411</v>
      </c>
      <c r="P107" s="286" t="s">
        <v>412</v>
      </c>
      <c r="Q107" s="427"/>
      <c r="R107" s="422">
        <v>450</v>
      </c>
      <c r="S107" s="422">
        <f t="shared" si="83"/>
        <v>475</v>
      </c>
      <c r="T107" s="422">
        <f t="shared" si="84"/>
        <v>500</v>
      </c>
      <c r="U107" s="422">
        <f t="shared" si="85"/>
        <v>525</v>
      </c>
      <c r="V107" s="422">
        <f t="shared" si="86"/>
        <v>550</v>
      </c>
      <c r="W107" s="422">
        <f t="shared" si="87"/>
        <v>575</v>
      </c>
      <c r="X107" s="422">
        <f t="shared" si="88"/>
        <v>600</v>
      </c>
      <c r="Y107" s="298"/>
      <c r="Z107" s="356"/>
      <c r="AA107" s="428"/>
      <c r="AB107" s="429"/>
      <c r="AC107" s="429"/>
      <c r="AD107" s="429"/>
      <c r="AE107" s="429"/>
      <c r="AF107" s="429"/>
      <c r="AG107" s="429"/>
      <c r="AH107" s="429"/>
      <c r="AI107" s="298"/>
      <c r="AJ107" s="374"/>
      <c r="AK107" s="367"/>
      <c r="AL107" s="322"/>
      <c r="AM107" s="368"/>
      <c r="AN107" s="360">
        <f t="shared" si="52"/>
        <v>209.30232558139537</v>
      </c>
      <c r="AO107" s="343">
        <f t="shared" si="52"/>
        <v>220.93023255813955</v>
      </c>
      <c r="AP107" s="343">
        <f t="shared" si="52"/>
        <v>232.55813953488374</v>
      </c>
      <c r="AQ107" s="343">
        <f t="shared" si="51"/>
        <v>244.18604651162792</v>
      </c>
      <c r="AR107" s="343">
        <f t="shared" si="51"/>
        <v>255.81395348837211</v>
      </c>
      <c r="AS107" s="343">
        <f t="shared" si="51"/>
        <v>267.44186046511629</v>
      </c>
      <c r="AT107" s="343">
        <f t="shared" si="51"/>
        <v>279.06976744186045</v>
      </c>
      <c r="AU107" s="284" t="str">
        <f t="shared" si="54"/>
        <v>151310-E-003</v>
      </c>
      <c r="AV107" s="309" t="str">
        <f t="shared" si="89"/>
        <v>VIP01</v>
      </c>
      <c r="AW107" s="284" t="str">
        <f t="shared" si="56"/>
        <v>151512-E-003</v>
      </c>
      <c r="AX107" s="284" t="str">
        <f t="shared" si="57"/>
        <v>KI03</v>
      </c>
      <c r="AY107" s="320"/>
      <c r="AZ107" s="328"/>
    </row>
    <row r="108" spans="1:52" s="271" customFormat="1" ht="13.5" customHeight="1" x14ac:dyDescent="0.2">
      <c r="A108" s="512" t="s">
        <v>103</v>
      </c>
      <c r="B108" s="348" t="s">
        <v>612</v>
      </c>
      <c r="C108" s="554">
        <v>4</v>
      </c>
      <c r="D108" s="336">
        <v>150</v>
      </c>
      <c r="E108" s="272">
        <v>216</v>
      </c>
      <c r="F108" s="337">
        <v>63</v>
      </c>
      <c r="G108" s="301">
        <v>2.35</v>
      </c>
      <c r="H108" s="299">
        <f t="shared" si="75"/>
        <v>58.850158442734262</v>
      </c>
      <c r="I108" s="300">
        <f t="shared" si="81"/>
        <v>1.0508956864773975</v>
      </c>
      <c r="J108" s="404">
        <f t="shared" si="82"/>
        <v>2.3809523809523809</v>
      </c>
      <c r="K108" s="299">
        <f t="shared" si="76"/>
        <v>153.5625</v>
      </c>
      <c r="L108" s="405">
        <f t="shared" si="80"/>
        <v>47.4</v>
      </c>
      <c r="M108" s="362">
        <f t="shared" si="77"/>
        <v>-1.3171225937183336E-2</v>
      </c>
      <c r="N108" s="406">
        <f t="shared" si="78"/>
        <v>0.30465641025641021</v>
      </c>
      <c r="O108" s="330" t="s">
        <v>410</v>
      </c>
      <c r="P108" s="286" t="s">
        <v>36</v>
      </c>
      <c r="Q108" s="330" t="s">
        <v>27</v>
      </c>
      <c r="R108" s="272">
        <v>325</v>
      </c>
      <c r="S108" s="272">
        <f t="shared" si="83"/>
        <v>350</v>
      </c>
      <c r="T108" s="272">
        <f t="shared" si="84"/>
        <v>375</v>
      </c>
      <c r="U108" s="272">
        <f t="shared" si="85"/>
        <v>400</v>
      </c>
      <c r="V108" s="272">
        <f t="shared" si="86"/>
        <v>425</v>
      </c>
      <c r="W108" s="272">
        <f t="shared" si="87"/>
        <v>450</v>
      </c>
      <c r="X108" s="272">
        <f t="shared" si="88"/>
        <v>475</v>
      </c>
      <c r="Y108" s="274" t="s">
        <v>321</v>
      </c>
      <c r="Z108" s="356"/>
      <c r="AA108" s="360">
        <f>(R108-25)/2.6</f>
        <v>115.38461538461539</v>
      </c>
      <c r="AB108" s="343">
        <f>R108/2.6</f>
        <v>125</v>
      </c>
      <c r="AC108" s="343">
        <f>(R108+25)/2.6</f>
        <v>134.61538461538461</v>
      </c>
      <c r="AD108" s="343">
        <f>(R108+50)/2.6</f>
        <v>144.23076923076923</v>
      </c>
      <c r="AE108" s="343">
        <f>(R108+75)/2.6</f>
        <v>153.84615384615384</v>
      </c>
      <c r="AF108" s="343">
        <f>(R108+100)/2.6</f>
        <v>163.46153846153845</v>
      </c>
      <c r="AG108" s="343">
        <f>(R108+125)/2.6</f>
        <v>173.07692307692307</v>
      </c>
      <c r="AH108" s="343">
        <f>(R108+150)/2.6</f>
        <v>182.69230769230768</v>
      </c>
      <c r="AI108" s="274" t="s">
        <v>331</v>
      </c>
      <c r="AJ108" s="374"/>
      <c r="AK108" s="367"/>
      <c r="AL108" s="322"/>
      <c r="AM108" s="368"/>
      <c r="AN108" s="360">
        <f t="shared" si="52"/>
        <v>151.16279069767444</v>
      </c>
      <c r="AO108" s="343">
        <f t="shared" si="52"/>
        <v>162.79069767441862</v>
      </c>
      <c r="AP108" s="343">
        <f t="shared" si="52"/>
        <v>174.41860465116281</v>
      </c>
      <c r="AQ108" s="343">
        <f t="shared" si="51"/>
        <v>186.04651162790699</v>
      </c>
      <c r="AR108" s="343">
        <f t="shared" si="51"/>
        <v>197.67441860465118</v>
      </c>
      <c r="AS108" s="343">
        <f t="shared" si="51"/>
        <v>209.30232558139537</v>
      </c>
      <c r="AT108" s="343">
        <f t="shared" si="51"/>
        <v>220.93023255813955</v>
      </c>
      <c r="AU108" s="284" t="str">
        <f t="shared" si="54"/>
        <v>151310-E-002</v>
      </c>
      <c r="AV108" s="309" t="str">
        <f t="shared" si="89"/>
        <v>VIP02</v>
      </c>
      <c r="AW108" s="284" t="str">
        <f t="shared" si="56"/>
        <v>151512-E-002</v>
      </c>
      <c r="AX108" s="284" t="str">
        <f t="shared" si="57"/>
        <v>KI02</v>
      </c>
      <c r="AY108" s="320"/>
      <c r="AZ108" s="328"/>
    </row>
    <row r="109" spans="1:52" s="271" customFormat="1" ht="13.5" customHeight="1" x14ac:dyDescent="0.2">
      <c r="A109" s="512" t="s">
        <v>103</v>
      </c>
      <c r="B109" s="348" t="s">
        <v>613</v>
      </c>
      <c r="C109" s="554">
        <v>5</v>
      </c>
      <c r="D109" s="336">
        <v>160</v>
      </c>
      <c r="E109" s="272">
        <v>216</v>
      </c>
      <c r="F109" s="337">
        <v>63</v>
      </c>
      <c r="G109" s="301">
        <v>2.5499999999999998</v>
      </c>
      <c r="H109" s="299">
        <f t="shared" si="75"/>
        <v>53.825451749327186</v>
      </c>
      <c r="I109" s="300">
        <f t="shared" si="81"/>
        <v>0.96116878123798544</v>
      </c>
      <c r="J109" s="404">
        <f t="shared" si="82"/>
        <v>2.5396825396825395</v>
      </c>
      <c r="K109" s="299">
        <f t="shared" si="76"/>
        <v>155.0390625</v>
      </c>
      <c r="L109" s="405">
        <f t="shared" si="80"/>
        <v>48.954509496061739</v>
      </c>
      <c r="M109" s="362">
        <f t="shared" si="77"/>
        <v>4.0460628695922676E-3</v>
      </c>
      <c r="N109" s="406">
        <f t="shared" si="78"/>
        <v>0.3170387281649712</v>
      </c>
      <c r="O109" s="330" t="s">
        <v>410</v>
      </c>
      <c r="P109" s="286" t="s">
        <v>59</v>
      </c>
      <c r="Q109" s="330" t="s">
        <v>27</v>
      </c>
      <c r="R109" s="272">
        <v>350</v>
      </c>
      <c r="S109" s="272">
        <f t="shared" si="83"/>
        <v>375</v>
      </c>
      <c r="T109" s="272">
        <f t="shared" si="84"/>
        <v>400</v>
      </c>
      <c r="U109" s="272">
        <f t="shared" si="85"/>
        <v>425</v>
      </c>
      <c r="V109" s="272">
        <f t="shared" si="86"/>
        <v>450</v>
      </c>
      <c r="W109" s="272">
        <f t="shared" si="87"/>
        <v>475</v>
      </c>
      <c r="X109" s="272">
        <f t="shared" si="88"/>
        <v>500</v>
      </c>
      <c r="Y109" s="274" t="s">
        <v>321</v>
      </c>
      <c r="Z109" s="356"/>
      <c r="AA109" s="360">
        <f>(R109-25)/2.6</f>
        <v>125</v>
      </c>
      <c r="AB109" s="343">
        <f>R109/2.6</f>
        <v>134.61538461538461</v>
      </c>
      <c r="AC109" s="343">
        <f>(R109+25)/2.6</f>
        <v>144.23076923076923</v>
      </c>
      <c r="AD109" s="343">
        <f>(R109+50)/2.6</f>
        <v>153.84615384615384</v>
      </c>
      <c r="AE109" s="343">
        <f>(R109+75)/2.6</f>
        <v>163.46153846153845</v>
      </c>
      <c r="AF109" s="343">
        <f>(R109+100)/2.6</f>
        <v>173.07692307692307</v>
      </c>
      <c r="AG109" s="343">
        <f>(R109+125)/2.6</f>
        <v>182.69230769230768</v>
      </c>
      <c r="AH109" s="343">
        <f>(R109+150)/2.6</f>
        <v>192.30769230769229</v>
      </c>
      <c r="AI109" s="274" t="s">
        <v>331</v>
      </c>
      <c r="AJ109" s="374"/>
      <c r="AK109" s="367"/>
      <c r="AL109" s="322"/>
      <c r="AM109" s="368"/>
      <c r="AN109" s="360">
        <f t="shared" si="52"/>
        <v>162.79069767441862</v>
      </c>
      <c r="AO109" s="343">
        <f t="shared" si="52"/>
        <v>174.41860465116281</v>
      </c>
      <c r="AP109" s="343">
        <f t="shared" si="52"/>
        <v>186.04651162790699</v>
      </c>
      <c r="AQ109" s="343">
        <f t="shared" si="51"/>
        <v>197.67441860465118</v>
      </c>
      <c r="AR109" s="343">
        <f t="shared" si="51"/>
        <v>209.30232558139537</v>
      </c>
      <c r="AS109" s="343">
        <f t="shared" si="51"/>
        <v>220.93023255813955</v>
      </c>
      <c r="AT109" s="343">
        <f t="shared" si="51"/>
        <v>232.55813953488374</v>
      </c>
      <c r="AU109" s="284" t="str">
        <f t="shared" si="54"/>
        <v>151310-E-002</v>
      </c>
      <c r="AV109" s="309" t="str">
        <f t="shared" si="89"/>
        <v>VIP02</v>
      </c>
      <c r="AW109" s="284" t="str">
        <f t="shared" si="56"/>
        <v>151512-E-002</v>
      </c>
      <c r="AX109" s="284" t="str">
        <f t="shared" si="57"/>
        <v>KI03</v>
      </c>
      <c r="AY109" s="320"/>
      <c r="AZ109" s="328"/>
    </row>
    <row r="110" spans="1:52" s="271" customFormat="1" ht="13.5" customHeight="1" x14ac:dyDescent="0.2">
      <c r="A110" s="512" t="s">
        <v>103</v>
      </c>
      <c r="B110" s="348" t="s">
        <v>611</v>
      </c>
      <c r="C110" s="554">
        <v>6</v>
      </c>
      <c r="D110" s="336">
        <v>139.69999999999999</v>
      </c>
      <c r="E110" s="272">
        <v>200</v>
      </c>
      <c r="F110" s="337">
        <v>57</v>
      </c>
      <c r="G110" s="301">
        <v>2.4500000000000002</v>
      </c>
      <c r="H110" s="299">
        <f t="shared" si="75"/>
        <v>62.473969179508522</v>
      </c>
      <c r="I110" s="300">
        <f t="shared" si="81"/>
        <v>1.1156065924912235</v>
      </c>
      <c r="J110" s="404">
        <f t="shared" si="82"/>
        <v>2.450877192982456</v>
      </c>
      <c r="K110" s="299">
        <f t="shared" si="76"/>
        <v>155.73870027610187</v>
      </c>
      <c r="L110" s="405">
        <f t="shared" si="80"/>
        <v>45.743660544385811</v>
      </c>
      <c r="M110" s="362">
        <f t="shared" si="77"/>
        <v>-3.5803795202277958E-4</v>
      </c>
      <c r="N110" s="406">
        <f t="shared" si="78"/>
        <v>0.29361544920185889</v>
      </c>
      <c r="O110" s="330" t="s">
        <v>410</v>
      </c>
      <c r="P110" s="286" t="s">
        <v>36</v>
      </c>
      <c r="Q110" s="430"/>
      <c r="R110" s="422">
        <v>375</v>
      </c>
      <c r="S110" s="422">
        <f t="shared" si="83"/>
        <v>400</v>
      </c>
      <c r="T110" s="422">
        <f t="shared" si="84"/>
        <v>425</v>
      </c>
      <c r="U110" s="422">
        <f t="shared" si="85"/>
        <v>450</v>
      </c>
      <c r="V110" s="422">
        <f t="shared" si="86"/>
        <v>475</v>
      </c>
      <c r="W110" s="422">
        <f t="shared" si="87"/>
        <v>500</v>
      </c>
      <c r="X110" s="422">
        <f t="shared" si="88"/>
        <v>525</v>
      </c>
      <c r="Y110" s="431"/>
      <c r="Z110" s="432"/>
      <c r="AA110" s="419"/>
      <c r="AB110" s="420"/>
      <c r="AC110" s="420"/>
      <c r="AD110" s="420"/>
      <c r="AE110" s="420"/>
      <c r="AF110" s="420"/>
      <c r="AG110" s="420"/>
      <c r="AH110" s="420"/>
      <c r="AI110" s="431"/>
      <c r="AJ110" s="374"/>
      <c r="AK110" s="367"/>
      <c r="AL110" s="322"/>
      <c r="AM110" s="368"/>
      <c r="AN110" s="360">
        <f t="shared" si="52"/>
        <v>174.41860465116281</v>
      </c>
      <c r="AO110" s="343">
        <f t="shared" si="52"/>
        <v>186.04651162790699</v>
      </c>
      <c r="AP110" s="343">
        <f t="shared" si="52"/>
        <v>197.67441860465118</v>
      </c>
      <c r="AQ110" s="343">
        <f t="shared" si="51"/>
        <v>209.30232558139537</v>
      </c>
      <c r="AR110" s="343">
        <f t="shared" si="51"/>
        <v>220.93023255813955</v>
      </c>
      <c r="AS110" s="343">
        <f t="shared" si="51"/>
        <v>232.55813953488374</v>
      </c>
      <c r="AT110" s="343">
        <f t="shared" si="51"/>
        <v>244.18604651162792</v>
      </c>
      <c r="AU110" s="284" t="str">
        <f t="shared" si="54"/>
        <v>151310-E-003</v>
      </c>
      <c r="AV110" s="309" t="str">
        <f t="shared" si="89"/>
        <v>VIP02</v>
      </c>
      <c r="AW110" s="284" t="str">
        <f t="shared" si="56"/>
        <v>151512-E-003</v>
      </c>
      <c r="AX110" s="284" t="str">
        <f t="shared" si="57"/>
        <v>KI02</v>
      </c>
      <c r="AY110" s="320"/>
      <c r="AZ110" s="328"/>
    </row>
    <row r="111" spans="1:52" s="271" customFormat="1" ht="13.5" customHeight="1" x14ac:dyDescent="0.2">
      <c r="A111" s="512" t="s">
        <v>103</v>
      </c>
      <c r="B111" s="313" t="s">
        <v>205</v>
      </c>
      <c r="C111" s="551">
        <v>7</v>
      </c>
      <c r="D111" s="336">
        <v>241</v>
      </c>
      <c r="E111" s="272">
        <v>240</v>
      </c>
      <c r="F111" s="337">
        <v>76</v>
      </c>
      <c r="G111" s="305">
        <v>3.6</v>
      </c>
      <c r="H111" s="299">
        <f t="shared" si="75"/>
        <v>32.793209876543209</v>
      </c>
      <c r="I111" s="300">
        <f t="shared" si="81"/>
        <v>0.58559303350970016</v>
      </c>
      <c r="J111" s="404">
        <f t="shared" si="82"/>
        <v>3.1710526315789473</v>
      </c>
      <c r="K111" s="299">
        <f t="shared" si="76"/>
        <v>181.8909306461174</v>
      </c>
      <c r="L111" s="405">
        <f t="shared" si="80"/>
        <v>60.081564560187672</v>
      </c>
      <c r="M111" s="362">
        <f t="shared" si="77"/>
        <v>0.11915204678362576</v>
      </c>
      <c r="N111" s="406">
        <f t="shared" si="78"/>
        <v>0.37499824815275035</v>
      </c>
      <c r="O111" s="330" t="s">
        <v>17</v>
      </c>
      <c r="P111" s="286" t="s">
        <v>17</v>
      </c>
      <c r="Q111" s="330" t="s">
        <v>28</v>
      </c>
      <c r="R111" s="272">
        <v>425</v>
      </c>
      <c r="S111" s="272">
        <f t="shared" si="83"/>
        <v>450</v>
      </c>
      <c r="T111" s="272">
        <f t="shared" si="84"/>
        <v>475</v>
      </c>
      <c r="U111" s="272">
        <f t="shared" si="85"/>
        <v>500</v>
      </c>
      <c r="V111" s="272">
        <f t="shared" si="86"/>
        <v>525</v>
      </c>
      <c r="W111" s="272">
        <f t="shared" si="87"/>
        <v>550</v>
      </c>
      <c r="X111" s="272">
        <f t="shared" si="88"/>
        <v>575</v>
      </c>
      <c r="Y111" s="274" t="s">
        <v>324</v>
      </c>
      <c r="Z111" s="355" t="s">
        <v>325</v>
      </c>
      <c r="AA111" s="360">
        <f>(R111-25)/2.37</f>
        <v>168.77637130801688</v>
      </c>
      <c r="AB111" s="343">
        <f>(R111)/2.37</f>
        <v>179.32489451476792</v>
      </c>
      <c r="AC111" s="343">
        <f t="shared" ref="AC111:AC118" si="92">(R111+25)/2.37</f>
        <v>189.87341772151899</v>
      </c>
      <c r="AD111" s="343">
        <f>(R111+50)/2.37</f>
        <v>200.42194092827003</v>
      </c>
      <c r="AE111" s="343">
        <f>(R111+75)/2.37</f>
        <v>210.97046413502107</v>
      </c>
      <c r="AF111" s="343">
        <f>(R111+100)/2.37</f>
        <v>221.51898734177215</v>
      </c>
      <c r="AG111" s="343">
        <f>(R111+125)/2.37</f>
        <v>232.06751054852319</v>
      </c>
      <c r="AH111" s="343">
        <f>(R111+150)/2.37</f>
        <v>242.61603375527426</v>
      </c>
      <c r="AI111" s="274" t="s">
        <v>329</v>
      </c>
      <c r="AJ111" s="374" t="s">
        <v>291</v>
      </c>
      <c r="AK111" s="367" t="s">
        <v>245</v>
      </c>
      <c r="AL111" s="322" t="s">
        <v>247</v>
      </c>
      <c r="AM111" s="368" t="s">
        <v>247</v>
      </c>
      <c r="AN111" s="419">
        <f t="shared" si="52"/>
        <v>197.67441860465118</v>
      </c>
      <c r="AO111" s="420">
        <f t="shared" si="52"/>
        <v>209.30232558139537</v>
      </c>
      <c r="AP111" s="420">
        <f t="shared" si="52"/>
        <v>220.93023255813955</v>
      </c>
      <c r="AQ111" s="420">
        <f t="shared" si="51"/>
        <v>232.55813953488374</v>
      </c>
      <c r="AR111" s="420">
        <f t="shared" si="51"/>
        <v>244.18604651162792</v>
      </c>
      <c r="AS111" s="420">
        <f t="shared" si="51"/>
        <v>255.81395348837211</v>
      </c>
      <c r="AT111" s="420">
        <f t="shared" si="51"/>
        <v>267.44186046511629</v>
      </c>
      <c r="AU111" s="324" t="str">
        <f t="shared" si="54"/>
        <v/>
      </c>
      <c r="AV111" s="421" t="str">
        <f t="shared" si="89"/>
        <v>VIP01</v>
      </c>
      <c r="AW111" s="324" t="str">
        <f t="shared" si="56"/>
        <v/>
      </c>
      <c r="AX111" s="422" t="str">
        <f t="shared" si="57"/>
        <v>KI05</v>
      </c>
      <c r="AY111" s="285"/>
      <c r="AZ111" s="327"/>
    </row>
    <row r="112" spans="1:52" s="271" customFormat="1" ht="13.5" customHeight="1" x14ac:dyDescent="0.2">
      <c r="A112" s="512" t="s">
        <v>103</v>
      </c>
      <c r="B112" s="313" t="s">
        <v>206</v>
      </c>
      <c r="C112" s="551">
        <v>8</v>
      </c>
      <c r="D112" s="336">
        <v>236</v>
      </c>
      <c r="E112" s="272">
        <v>267</v>
      </c>
      <c r="F112" s="337">
        <v>89</v>
      </c>
      <c r="G112" s="305">
        <v>3</v>
      </c>
      <c r="H112" s="299">
        <f t="shared" si="75"/>
        <v>33.333333333333336</v>
      </c>
      <c r="I112" s="300">
        <f t="shared" si="81"/>
        <v>0.59523809523809523</v>
      </c>
      <c r="J112" s="404">
        <f t="shared" si="82"/>
        <v>2.6516853932584268</v>
      </c>
      <c r="K112" s="299">
        <f t="shared" si="76"/>
        <v>179.80478208232446</v>
      </c>
      <c r="L112" s="405">
        <f t="shared" si="80"/>
        <v>59.455045202236619</v>
      </c>
      <c r="M112" s="362">
        <f t="shared" si="77"/>
        <v>0.11610486891385774</v>
      </c>
      <c r="N112" s="406">
        <f t="shared" si="78"/>
        <v>0.37409916082306188</v>
      </c>
      <c r="O112" s="330" t="s">
        <v>16</v>
      </c>
      <c r="P112" s="286" t="s">
        <v>17</v>
      </c>
      <c r="Q112" s="330" t="s">
        <v>19</v>
      </c>
      <c r="R112" s="272">
        <v>300</v>
      </c>
      <c r="S112" s="272">
        <f t="shared" si="83"/>
        <v>325</v>
      </c>
      <c r="T112" s="272">
        <f t="shared" si="84"/>
        <v>350</v>
      </c>
      <c r="U112" s="272">
        <f t="shared" si="85"/>
        <v>375</v>
      </c>
      <c r="V112" s="272">
        <f t="shared" si="86"/>
        <v>400</v>
      </c>
      <c r="W112" s="272">
        <f t="shared" si="87"/>
        <v>425</v>
      </c>
      <c r="X112" s="272">
        <f t="shared" si="88"/>
        <v>450</v>
      </c>
      <c r="Y112" s="274" t="s">
        <v>326</v>
      </c>
      <c r="Z112" s="355" t="s">
        <v>327</v>
      </c>
      <c r="AA112" s="360">
        <f>(R112-25)/2.15</f>
        <v>127.90697674418605</v>
      </c>
      <c r="AB112" s="343">
        <f>R112/2.15</f>
        <v>139.53488372093022</v>
      </c>
      <c r="AC112" s="343">
        <f t="shared" si="92"/>
        <v>137.13080168776369</v>
      </c>
      <c r="AD112" s="343">
        <f>(R112+50)/2.15</f>
        <v>162.79069767441862</v>
      </c>
      <c r="AE112" s="343">
        <f>(R112+75)/2.15</f>
        <v>174.41860465116281</v>
      </c>
      <c r="AF112" s="343">
        <f>(R112+100)/2.15</f>
        <v>186.04651162790699</v>
      </c>
      <c r="AG112" s="343">
        <f>(R112+125)/2.15</f>
        <v>197.67441860465118</v>
      </c>
      <c r="AH112" s="343">
        <f>(R112+150)/2.15</f>
        <v>209.30232558139537</v>
      </c>
      <c r="AI112" s="274" t="s">
        <v>328</v>
      </c>
      <c r="AJ112" s="374" t="s">
        <v>291</v>
      </c>
      <c r="AK112" s="369">
        <v>17</v>
      </c>
      <c r="AL112" s="321">
        <v>17</v>
      </c>
      <c r="AM112" s="323">
        <v>10</v>
      </c>
      <c r="AN112" s="419">
        <f t="shared" si="52"/>
        <v>139.53488372093022</v>
      </c>
      <c r="AO112" s="420">
        <f t="shared" si="52"/>
        <v>151.16279069767444</v>
      </c>
      <c r="AP112" s="420">
        <f t="shared" si="52"/>
        <v>162.79069767441862</v>
      </c>
      <c r="AQ112" s="420">
        <f t="shared" si="51"/>
        <v>174.41860465116281</v>
      </c>
      <c r="AR112" s="420">
        <f t="shared" si="51"/>
        <v>186.04651162790699</v>
      </c>
      <c r="AS112" s="420">
        <f t="shared" si="51"/>
        <v>197.67441860465118</v>
      </c>
      <c r="AT112" s="420">
        <f t="shared" si="51"/>
        <v>209.30232558139537</v>
      </c>
      <c r="AU112" s="324" t="str">
        <f t="shared" si="54"/>
        <v/>
      </c>
      <c r="AV112" s="421" t="str">
        <f t="shared" si="89"/>
        <v>VIP01</v>
      </c>
      <c r="AW112" s="324" t="str">
        <f t="shared" si="56"/>
        <v/>
      </c>
      <c r="AX112" s="422" t="str">
        <f t="shared" si="57"/>
        <v>KI04</v>
      </c>
      <c r="AY112" s="284"/>
      <c r="AZ112" s="286"/>
    </row>
    <row r="113" spans="1:52" s="271" customFormat="1" ht="13.5" customHeight="1" x14ac:dyDescent="0.2">
      <c r="A113" s="512" t="s">
        <v>103</v>
      </c>
      <c r="B113" s="313" t="s">
        <v>207</v>
      </c>
      <c r="C113" s="551">
        <v>9</v>
      </c>
      <c r="D113" s="336">
        <v>216</v>
      </c>
      <c r="E113" s="272">
        <v>240</v>
      </c>
      <c r="F113" s="337">
        <v>76</v>
      </c>
      <c r="G113" s="305">
        <v>3</v>
      </c>
      <c r="H113" s="299">
        <f t="shared" si="75"/>
        <v>38.888888888888886</v>
      </c>
      <c r="I113" s="300">
        <f t="shared" si="81"/>
        <v>0.69444444444444442</v>
      </c>
      <c r="J113" s="404">
        <f t="shared" si="82"/>
        <v>2.8421052631578947</v>
      </c>
      <c r="K113" s="299">
        <f t="shared" si="76"/>
        <v>167.12962962962962</v>
      </c>
      <c r="L113" s="405">
        <f t="shared" si="80"/>
        <v>56.879999999999995</v>
      </c>
      <c r="M113" s="362">
        <f t="shared" si="77"/>
        <v>5.2631578947368439E-2</v>
      </c>
      <c r="N113" s="406">
        <f t="shared" si="78"/>
        <v>0.35924210526315786</v>
      </c>
      <c r="O113" s="330" t="s">
        <v>29</v>
      </c>
      <c r="P113" s="286" t="s">
        <v>17</v>
      </c>
      <c r="Q113" s="330" t="s">
        <v>19</v>
      </c>
      <c r="R113" s="272">
        <v>350</v>
      </c>
      <c r="S113" s="272">
        <f t="shared" si="83"/>
        <v>375</v>
      </c>
      <c r="T113" s="272">
        <f t="shared" si="84"/>
        <v>400</v>
      </c>
      <c r="U113" s="272">
        <f t="shared" si="85"/>
        <v>425</v>
      </c>
      <c r="V113" s="272">
        <f t="shared" si="86"/>
        <v>450</v>
      </c>
      <c r="W113" s="272">
        <f t="shared" si="87"/>
        <v>475</v>
      </c>
      <c r="X113" s="272">
        <f t="shared" si="88"/>
        <v>500</v>
      </c>
      <c r="Y113" s="274" t="s">
        <v>324</v>
      </c>
      <c r="Z113" s="355" t="s">
        <v>325</v>
      </c>
      <c r="AA113" s="360">
        <f t="shared" ref="AA113:AA118" si="93">(R113-25)/2.37</f>
        <v>137.13080168776369</v>
      </c>
      <c r="AB113" s="343">
        <f t="shared" ref="AB113:AB118" si="94">(R113)/2.37</f>
        <v>147.67932489451476</v>
      </c>
      <c r="AC113" s="343">
        <f t="shared" si="92"/>
        <v>158.22784810126581</v>
      </c>
      <c r="AD113" s="343">
        <f t="shared" ref="AD113:AD118" si="95">(R113+50)/2.37</f>
        <v>168.77637130801688</v>
      </c>
      <c r="AE113" s="343">
        <f t="shared" ref="AE113:AE118" si="96">(R113+75)/2.37</f>
        <v>179.32489451476792</v>
      </c>
      <c r="AF113" s="343">
        <f t="shared" ref="AF113:AF118" si="97">(R113+100)/2.37</f>
        <v>189.87341772151899</v>
      </c>
      <c r="AG113" s="343">
        <f t="shared" ref="AG113:AG118" si="98">(R113+125)/2.37</f>
        <v>200.42194092827003</v>
      </c>
      <c r="AH113" s="343">
        <f t="shared" ref="AH113:AH118" si="99">(R113+150)/2.37</f>
        <v>210.97046413502107</v>
      </c>
      <c r="AI113" s="274" t="s">
        <v>329</v>
      </c>
      <c r="AJ113" s="374" t="s">
        <v>291</v>
      </c>
      <c r="AK113" s="369">
        <v>17</v>
      </c>
      <c r="AL113" s="321">
        <v>20</v>
      </c>
      <c r="AM113" s="323">
        <v>15</v>
      </c>
      <c r="AN113" s="419">
        <f t="shared" si="52"/>
        <v>162.79069767441862</v>
      </c>
      <c r="AO113" s="420">
        <f t="shared" si="52"/>
        <v>174.41860465116281</v>
      </c>
      <c r="AP113" s="420">
        <f t="shared" si="52"/>
        <v>186.04651162790699</v>
      </c>
      <c r="AQ113" s="420">
        <f t="shared" si="51"/>
        <v>197.67441860465118</v>
      </c>
      <c r="AR113" s="420">
        <f t="shared" si="51"/>
        <v>209.30232558139537</v>
      </c>
      <c r="AS113" s="420">
        <f t="shared" si="51"/>
        <v>220.93023255813955</v>
      </c>
      <c r="AT113" s="420">
        <f t="shared" si="51"/>
        <v>232.55813953488374</v>
      </c>
      <c r="AU113" s="324" t="str">
        <f t="shared" si="54"/>
        <v/>
      </c>
      <c r="AV113" s="421" t="str">
        <f t="shared" si="89"/>
        <v>VIP01</v>
      </c>
      <c r="AW113" s="324" t="str">
        <f t="shared" si="56"/>
        <v/>
      </c>
      <c r="AX113" s="422" t="str">
        <f t="shared" si="57"/>
        <v>KI03</v>
      </c>
      <c r="AY113" s="284"/>
      <c r="AZ113" s="286"/>
    </row>
    <row r="114" spans="1:52" s="271" customFormat="1" ht="13.5" customHeight="1" x14ac:dyDescent="0.2">
      <c r="A114" s="512" t="s">
        <v>103</v>
      </c>
      <c r="B114" s="313" t="s">
        <v>208</v>
      </c>
      <c r="C114" s="551">
        <v>10</v>
      </c>
      <c r="D114" s="336">
        <v>229</v>
      </c>
      <c r="E114" s="272">
        <v>240</v>
      </c>
      <c r="F114" s="337">
        <v>76</v>
      </c>
      <c r="G114" s="305">
        <v>3.2</v>
      </c>
      <c r="H114" s="299">
        <f t="shared" si="75"/>
        <v>36.621093749999993</v>
      </c>
      <c r="I114" s="300">
        <f t="shared" si="81"/>
        <v>0.65394810267857129</v>
      </c>
      <c r="J114" s="404">
        <f t="shared" si="82"/>
        <v>3.013157894736842</v>
      </c>
      <c r="K114" s="299">
        <f t="shared" si="76"/>
        <v>168.90205864004989</v>
      </c>
      <c r="L114" s="405">
        <f t="shared" si="80"/>
        <v>58.566659457408015</v>
      </c>
      <c r="M114" s="362">
        <f t="shared" si="77"/>
        <v>5.838815789473692E-2</v>
      </c>
      <c r="N114" s="406">
        <f t="shared" si="78"/>
        <v>0.36825071490412337</v>
      </c>
      <c r="O114" s="330" t="s">
        <v>29</v>
      </c>
      <c r="P114" s="286" t="s">
        <v>17</v>
      </c>
      <c r="Q114" s="330" t="s">
        <v>19</v>
      </c>
      <c r="R114" s="272">
        <v>375</v>
      </c>
      <c r="S114" s="272">
        <f t="shared" si="83"/>
        <v>400</v>
      </c>
      <c r="T114" s="272">
        <f t="shared" si="84"/>
        <v>425</v>
      </c>
      <c r="U114" s="272">
        <f t="shared" si="85"/>
        <v>450</v>
      </c>
      <c r="V114" s="272">
        <f t="shared" si="86"/>
        <v>475</v>
      </c>
      <c r="W114" s="272">
        <f t="shared" si="87"/>
        <v>500</v>
      </c>
      <c r="X114" s="272">
        <f t="shared" si="88"/>
        <v>525</v>
      </c>
      <c r="Y114" s="274" t="s">
        <v>324</v>
      </c>
      <c r="Z114" s="355" t="s">
        <v>325</v>
      </c>
      <c r="AA114" s="360">
        <f t="shared" si="93"/>
        <v>147.67932489451476</v>
      </c>
      <c r="AB114" s="343">
        <f t="shared" si="94"/>
        <v>158.22784810126581</v>
      </c>
      <c r="AC114" s="343">
        <f t="shared" si="92"/>
        <v>168.77637130801688</v>
      </c>
      <c r="AD114" s="343">
        <f t="shared" si="95"/>
        <v>179.32489451476792</v>
      </c>
      <c r="AE114" s="343">
        <f t="shared" si="96"/>
        <v>189.87341772151899</v>
      </c>
      <c r="AF114" s="343">
        <f t="shared" si="97"/>
        <v>200.42194092827003</v>
      </c>
      <c r="AG114" s="343">
        <f t="shared" si="98"/>
        <v>210.97046413502107</v>
      </c>
      <c r="AH114" s="343">
        <f t="shared" si="99"/>
        <v>221.51898734177215</v>
      </c>
      <c r="AI114" s="274" t="s">
        <v>329</v>
      </c>
      <c r="AJ114" s="374" t="s">
        <v>291</v>
      </c>
      <c r="AK114" s="369">
        <v>17</v>
      </c>
      <c r="AL114" s="321">
        <v>20</v>
      </c>
      <c r="AM114" s="323">
        <v>15</v>
      </c>
      <c r="AN114" s="419">
        <f t="shared" si="52"/>
        <v>174.41860465116281</v>
      </c>
      <c r="AO114" s="420">
        <f t="shared" si="52"/>
        <v>186.04651162790699</v>
      </c>
      <c r="AP114" s="420">
        <f t="shared" si="52"/>
        <v>197.67441860465118</v>
      </c>
      <c r="AQ114" s="420">
        <f t="shared" si="51"/>
        <v>209.30232558139537</v>
      </c>
      <c r="AR114" s="420">
        <f t="shared" si="51"/>
        <v>220.93023255813955</v>
      </c>
      <c r="AS114" s="420">
        <f t="shared" si="51"/>
        <v>232.55813953488374</v>
      </c>
      <c r="AT114" s="420">
        <f t="shared" si="51"/>
        <v>244.18604651162792</v>
      </c>
      <c r="AU114" s="324" t="str">
        <f t="shared" si="54"/>
        <v/>
      </c>
      <c r="AV114" s="421" t="str">
        <f t="shared" si="89"/>
        <v>VIP01</v>
      </c>
      <c r="AW114" s="324" t="str">
        <f t="shared" si="56"/>
        <v/>
      </c>
      <c r="AX114" s="422" t="str">
        <f t="shared" si="57"/>
        <v>KI03</v>
      </c>
      <c r="AY114" s="284"/>
      <c r="AZ114" s="286"/>
    </row>
    <row r="115" spans="1:52" s="271" customFormat="1" ht="13.5" customHeight="1" x14ac:dyDescent="0.2">
      <c r="A115" s="512" t="s">
        <v>103</v>
      </c>
      <c r="B115" s="313" t="s">
        <v>209</v>
      </c>
      <c r="C115" s="551">
        <v>11</v>
      </c>
      <c r="D115" s="336">
        <v>241.3</v>
      </c>
      <c r="E115" s="272">
        <v>240</v>
      </c>
      <c r="F115" s="337">
        <v>76</v>
      </c>
      <c r="G115" s="305">
        <v>3.4</v>
      </c>
      <c r="H115" s="299">
        <f t="shared" si="75"/>
        <v>34.602076124567475</v>
      </c>
      <c r="I115" s="300">
        <f t="shared" si="81"/>
        <v>0.61789421651013343</v>
      </c>
      <c r="J115" s="404">
        <f t="shared" si="82"/>
        <v>3.1750000000000003</v>
      </c>
      <c r="K115" s="299">
        <f t="shared" si="76"/>
        <v>170.97862767154106</v>
      </c>
      <c r="L115" s="405">
        <f t="shared" si="80"/>
        <v>60.118948094589939</v>
      </c>
      <c r="M115" s="362">
        <f t="shared" si="77"/>
        <v>6.6176470588235198E-2</v>
      </c>
      <c r="N115" s="406">
        <f t="shared" si="78"/>
        <v>0.37653446438190535</v>
      </c>
      <c r="O115" s="330" t="s">
        <v>29</v>
      </c>
      <c r="P115" s="286" t="s">
        <v>17</v>
      </c>
      <c r="Q115" s="330" t="s">
        <v>19</v>
      </c>
      <c r="R115" s="272">
        <v>400</v>
      </c>
      <c r="S115" s="272">
        <f t="shared" si="83"/>
        <v>425</v>
      </c>
      <c r="T115" s="272">
        <f t="shared" si="84"/>
        <v>450</v>
      </c>
      <c r="U115" s="272">
        <f t="shared" si="85"/>
        <v>475</v>
      </c>
      <c r="V115" s="272">
        <f t="shared" si="86"/>
        <v>500</v>
      </c>
      <c r="W115" s="272">
        <f t="shared" si="87"/>
        <v>525</v>
      </c>
      <c r="X115" s="272">
        <f t="shared" si="88"/>
        <v>550</v>
      </c>
      <c r="Y115" s="274" t="s">
        <v>324</v>
      </c>
      <c r="Z115" s="355" t="s">
        <v>325</v>
      </c>
      <c r="AA115" s="360">
        <f t="shared" si="93"/>
        <v>158.22784810126581</v>
      </c>
      <c r="AB115" s="343">
        <f t="shared" si="94"/>
        <v>168.77637130801688</v>
      </c>
      <c r="AC115" s="343">
        <f t="shared" si="92"/>
        <v>179.32489451476792</v>
      </c>
      <c r="AD115" s="343">
        <f t="shared" si="95"/>
        <v>189.87341772151899</v>
      </c>
      <c r="AE115" s="343">
        <f t="shared" si="96"/>
        <v>200.42194092827003</v>
      </c>
      <c r="AF115" s="343">
        <f t="shared" si="97"/>
        <v>210.97046413502107</v>
      </c>
      <c r="AG115" s="343">
        <f t="shared" si="98"/>
        <v>221.51898734177215</v>
      </c>
      <c r="AH115" s="343">
        <f t="shared" si="99"/>
        <v>232.06751054852319</v>
      </c>
      <c r="AI115" s="274" t="s">
        <v>329</v>
      </c>
      <c r="AJ115" s="374" t="s">
        <v>291</v>
      </c>
      <c r="AK115" s="369">
        <v>17</v>
      </c>
      <c r="AL115" s="321">
        <v>20</v>
      </c>
      <c r="AM115" s="323">
        <v>15</v>
      </c>
      <c r="AN115" s="419">
        <f t="shared" si="52"/>
        <v>186.04651162790699</v>
      </c>
      <c r="AO115" s="420">
        <f t="shared" si="52"/>
        <v>197.67441860465118</v>
      </c>
      <c r="AP115" s="420">
        <f t="shared" si="52"/>
        <v>209.30232558139537</v>
      </c>
      <c r="AQ115" s="420">
        <f t="shared" si="51"/>
        <v>220.93023255813955</v>
      </c>
      <c r="AR115" s="420">
        <f t="shared" si="51"/>
        <v>232.55813953488374</v>
      </c>
      <c r="AS115" s="420">
        <f t="shared" si="51"/>
        <v>244.18604651162792</v>
      </c>
      <c r="AT115" s="420">
        <f t="shared" si="51"/>
        <v>255.81395348837211</v>
      </c>
      <c r="AU115" s="324" t="str">
        <f t="shared" si="54"/>
        <v/>
      </c>
      <c r="AV115" s="421" t="str">
        <f t="shared" si="89"/>
        <v>VIP01</v>
      </c>
      <c r="AW115" s="324" t="str">
        <f t="shared" si="56"/>
        <v/>
      </c>
      <c r="AX115" s="422" t="str">
        <f t="shared" si="57"/>
        <v>KI05</v>
      </c>
      <c r="AY115" s="284"/>
      <c r="AZ115" s="286"/>
    </row>
    <row r="116" spans="1:52" s="271" customFormat="1" ht="13.5" customHeight="1" x14ac:dyDescent="0.2">
      <c r="A116" s="512" t="s">
        <v>103</v>
      </c>
      <c r="B116" s="313" t="s">
        <v>210</v>
      </c>
      <c r="C116" s="551">
        <v>12</v>
      </c>
      <c r="D116" s="336">
        <v>203</v>
      </c>
      <c r="E116" s="272">
        <v>240</v>
      </c>
      <c r="F116" s="337">
        <v>76</v>
      </c>
      <c r="G116" s="305">
        <v>3</v>
      </c>
      <c r="H116" s="299">
        <f t="shared" si="75"/>
        <v>36.111111111111114</v>
      </c>
      <c r="I116" s="300">
        <f t="shared" si="81"/>
        <v>0.64484126984126988</v>
      </c>
      <c r="J116" s="404">
        <f t="shared" si="82"/>
        <v>2.6710526315789473</v>
      </c>
      <c r="K116" s="299">
        <f t="shared" si="76"/>
        <v>165.13019000703733</v>
      </c>
      <c r="L116" s="405">
        <f t="shared" si="80"/>
        <v>55.141773638503857</v>
      </c>
      <c r="M116" s="362">
        <f t="shared" si="77"/>
        <v>0.10964912280701755</v>
      </c>
      <c r="N116" s="406">
        <f t="shared" si="78"/>
        <v>0.37505335916067406</v>
      </c>
      <c r="O116" s="330" t="s">
        <v>16</v>
      </c>
      <c r="P116" s="286" t="s">
        <v>17</v>
      </c>
      <c r="Q116" s="330" t="s">
        <v>19</v>
      </c>
      <c r="R116" s="272">
        <v>325</v>
      </c>
      <c r="S116" s="272">
        <f t="shared" si="83"/>
        <v>350</v>
      </c>
      <c r="T116" s="272">
        <f t="shared" si="84"/>
        <v>375</v>
      </c>
      <c r="U116" s="272">
        <f t="shared" si="85"/>
        <v>400</v>
      </c>
      <c r="V116" s="272">
        <f t="shared" si="86"/>
        <v>425</v>
      </c>
      <c r="W116" s="272">
        <f t="shared" si="87"/>
        <v>450</v>
      </c>
      <c r="X116" s="272">
        <f t="shared" si="88"/>
        <v>475</v>
      </c>
      <c r="Y116" s="274" t="s">
        <v>324</v>
      </c>
      <c r="Z116" s="355" t="s">
        <v>325</v>
      </c>
      <c r="AA116" s="360">
        <f t="shared" si="93"/>
        <v>126.58227848101265</v>
      </c>
      <c r="AB116" s="343">
        <f t="shared" si="94"/>
        <v>137.13080168776369</v>
      </c>
      <c r="AC116" s="343">
        <f t="shared" si="92"/>
        <v>147.67932489451476</v>
      </c>
      <c r="AD116" s="343">
        <f t="shared" si="95"/>
        <v>158.22784810126581</v>
      </c>
      <c r="AE116" s="343">
        <f t="shared" si="96"/>
        <v>168.77637130801688</v>
      </c>
      <c r="AF116" s="343">
        <f t="shared" si="97"/>
        <v>179.32489451476792</v>
      </c>
      <c r="AG116" s="343">
        <f t="shared" si="98"/>
        <v>189.87341772151899</v>
      </c>
      <c r="AH116" s="343">
        <f t="shared" si="99"/>
        <v>200.42194092827003</v>
      </c>
      <c r="AI116" s="274" t="s">
        <v>329</v>
      </c>
      <c r="AJ116" s="374" t="s">
        <v>291</v>
      </c>
      <c r="AK116" s="369">
        <v>17</v>
      </c>
      <c r="AL116" s="321">
        <v>17</v>
      </c>
      <c r="AM116" s="323">
        <v>15</v>
      </c>
      <c r="AN116" s="419">
        <f t="shared" si="52"/>
        <v>151.16279069767444</v>
      </c>
      <c r="AO116" s="420">
        <f t="shared" si="52"/>
        <v>162.79069767441862</v>
      </c>
      <c r="AP116" s="420">
        <f t="shared" si="52"/>
        <v>174.41860465116281</v>
      </c>
      <c r="AQ116" s="420">
        <f t="shared" si="51"/>
        <v>186.04651162790699</v>
      </c>
      <c r="AR116" s="420">
        <f t="shared" si="51"/>
        <v>197.67441860465118</v>
      </c>
      <c r="AS116" s="420">
        <f t="shared" si="51"/>
        <v>209.30232558139537</v>
      </c>
      <c r="AT116" s="420">
        <f t="shared" si="51"/>
        <v>220.93023255813955</v>
      </c>
      <c r="AU116" s="324" t="str">
        <f t="shared" si="54"/>
        <v/>
      </c>
      <c r="AV116" s="421" t="str">
        <f t="shared" si="89"/>
        <v>VIP01</v>
      </c>
      <c r="AW116" s="324" t="str">
        <f t="shared" si="56"/>
        <v/>
      </c>
      <c r="AX116" s="422" t="str">
        <f t="shared" si="57"/>
        <v>KI04</v>
      </c>
      <c r="AY116" s="284"/>
      <c r="AZ116" s="286"/>
    </row>
    <row r="117" spans="1:52" s="271" customFormat="1" ht="13.5" customHeight="1" x14ac:dyDescent="0.2">
      <c r="A117" s="512" t="s">
        <v>103</v>
      </c>
      <c r="B117" s="313" t="s">
        <v>534</v>
      </c>
      <c r="C117" s="551">
        <v>13</v>
      </c>
      <c r="D117" s="336">
        <v>220</v>
      </c>
      <c r="E117" s="272">
        <v>240</v>
      </c>
      <c r="F117" s="337">
        <v>76</v>
      </c>
      <c r="G117" s="305">
        <v>4</v>
      </c>
      <c r="H117" s="299">
        <f t="shared" si="75"/>
        <v>26.5625</v>
      </c>
      <c r="I117" s="300">
        <f t="shared" si="81"/>
        <v>0.47433035714285715</v>
      </c>
      <c r="J117" s="404">
        <f t="shared" si="82"/>
        <v>2.8947368421052633</v>
      </c>
      <c r="K117" s="299">
        <f t="shared" si="76"/>
        <v>199.25324675324677</v>
      </c>
      <c r="L117" s="405">
        <f t="shared" si="80"/>
        <v>57.404250713688434</v>
      </c>
      <c r="M117" s="362">
        <f t="shared" si="77"/>
        <v>0.27631578947368418</v>
      </c>
      <c r="N117" s="406">
        <f t="shared" si="78"/>
        <v>0.39809759008873713</v>
      </c>
      <c r="O117" s="330" t="s">
        <v>29</v>
      </c>
      <c r="P117" s="286" t="s">
        <v>17</v>
      </c>
      <c r="Q117" s="330" t="s">
        <v>28</v>
      </c>
      <c r="R117" s="272">
        <v>425</v>
      </c>
      <c r="S117" s="272">
        <f t="shared" si="83"/>
        <v>450</v>
      </c>
      <c r="T117" s="272">
        <f t="shared" si="84"/>
        <v>475</v>
      </c>
      <c r="U117" s="272">
        <f t="shared" si="85"/>
        <v>500</v>
      </c>
      <c r="V117" s="272">
        <f t="shared" si="86"/>
        <v>525</v>
      </c>
      <c r="W117" s="272">
        <f t="shared" si="87"/>
        <v>550</v>
      </c>
      <c r="X117" s="272">
        <f t="shared" si="88"/>
        <v>575</v>
      </c>
      <c r="Y117" s="274" t="s">
        <v>324</v>
      </c>
      <c r="Z117" s="355" t="s">
        <v>325</v>
      </c>
      <c r="AA117" s="360">
        <f t="shared" si="93"/>
        <v>168.77637130801688</v>
      </c>
      <c r="AB117" s="343">
        <f t="shared" si="94"/>
        <v>179.32489451476792</v>
      </c>
      <c r="AC117" s="343">
        <f t="shared" si="92"/>
        <v>189.87341772151899</v>
      </c>
      <c r="AD117" s="343">
        <f t="shared" si="95"/>
        <v>200.42194092827003</v>
      </c>
      <c r="AE117" s="343">
        <f t="shared" si="96"/>
        <v>210.97046413502107</v>
      </c>
      <c r="AF117" s="343">
        <f t="shared" si="97"/>
        <v>221.51898734177215</v>
      </c>
      <c r="AG117" s="343">
        <f t="shared" si="98"/>
        <v>232.06751054852319</v>
      </c>
      <c r="AH117" s="343">
        <f t="shared" si="99"/>
        <v>242.61603375527426</v>
      </c>
      <c r="AI117" s="274" t="s">
        <v>329</v>
      </c>
      <c r="AJ117" s="374" t="s">
        <v>291</v>
      </c>
      <c r="AK117" s="369">
        <v>15</v>
      </c>
      <c r="AL117" s="321">
        <v>10</v>
      </c>
      <c r="AM117" s="323">
        <v>10</v>
      </c>
      <c r="AN117" s="419">
        <f t="shared" si="52"/>
        <v>197.67441860465118</v>
      </c>
      <c r="AO117" s="420">
        <f t="shared" si="52"/>
        <v>209.30232558139537</v>
      </c>
      <c r="AP117" s="420">
        <f t="shared" si="52"/>
        <v>220.93023255813955</v>
      </c>
      <c r="AQ117" s="420">
        <f t="shared" si="51"/>
        <v>232.55813953488374</v>
      </c>
      <c r="AR117" s="420">
        <f t="shared" si="51"/>
        <v>244.18604651162792</v>
      </c>
      <c r="AS117" s="420">
        <f t="shared" si="51"/>
        <v>255.81395348837211</v>
      </c>
      <c r="AT117" s="420">
        <f t="shared" si="51"/>
        <v>267.44186046511629</v>
      </c>
      <c r="AU117" s="324" t="str">
        <f t="shared" si="54"/>
        <v/>
      </c>
      <c r="AV117" s="421" t="str">
        <f t="shared" si="89"/>
        <v>VIP01</v>
      </c>
      <c r="AW117" s="324" t="str">
        <f t="shared" si="56"/>
        <v/>
      </c>
      <c r="AX117" s="422" t="str">
        <f t="shared" si="57"/>
        <v>KI05</v>
      </c>
      <c r="AY117" s="284"/>
      <c r="AZ117" s="286"/>
    </row>
    <row r="118" spans="1:52" s="271" customFormat="1" ht="13.5" customHeight="1" x14ac:dyDescent="0.2">
      <c r="A118" s="512" t="s">
        <v>103</v>
      </c>
      <c r="B118" s="313" t="s">
        <v>535</v>
      </c>
      <c r="C118" s="551">
        <v>14</v>
      </c>
      <c r="D118" s="336">
        <v>210</v>
      </c>
      <c r="E118" s="272">
        <v>240</v>
      </c>
      <c r="F118" s="337">
        <v>76</v>
      </c>
      <c r="G118" s="305">
        <v>3.78</v>
      </c>
      <c r="H118" s="299">
        <f t="shared" si="75"/>
        <v>27.994736989445986</v>
      </c>
      <c r="I118" s="300">
        <f t="shared" si="81"/>
        <v>0.49990601766867832</v>
      </c>
      <c r="J118" s="404">
        <f t="shared" si="82"/>
        <v>2.763157894736842</v>
      </c>
      <c r="K118" s="299">
        <f t="shared" si="76"/>
        <v>196.46258503401361</v>
      </c>
      <c r="L118" s="405">
        <f t="shared" si="80"/>
        <v>56.084436343784354</v>
      </c>
      <c r="M118" s="362">
        <f t="shared" si="77"/>
        <v>0.26900584795321636</v>
      </c>
      <c r="N118" s="406">
        <f t="shared" si="78"/>
        <v>0.39052478569908788</v>
      </c>
      <c r="O118" s="330" t="s">
        <v>29</v>
      </c>
      <c r="P118" s="286" t="s">
        <v>17</v>
      </c>
      <c r="Q118" s="330" t="s">
        <v>28</v>
      </c>
      <c r="R118" s="272">
        <v>400</v>
      </c>
      <c r="S118" s="272">
        <f t="shared" si="83"/>
        <v>425</v>
      </c>
      <c r="T118" s="272">
        <f t="shared" si="84"/>
        <v>450</v>
      </c>
      <c r="U118" s="272">
        <f t="shared" si="85"/>
        <v>475</v>
      </c>
      <c r="V118" s="272">
        <f t="shared" si="86"/>
        <v>500</v>
      </c>
      <c r="W118" s="272">
        <f t="shared" si="87"/>
        <v>525</v>
      </c>
      <c r="X118" s="272">
        <f t="shared" si="88"/>
        <v>550</v>
      </c>
      <c r="Y118" s="274" t="s">
        <v>324</v>
      </c>
      <c r="Z118" s="355" t="s">
        <v>325</v>
      </c>
      <c r="AA118" s="360">
        <f t="shared" si="93"/>
        <v>158.22784810126581</v>
      </c>
      <c r="AB118" s="343">
        <f t="shared" si="94"/>
        <v>168.77637130801688</v>
      </c>
      <c r="AC118" s="343">
        <f t="shared" si="92"/>
        <v>179.32489451476792</v>
      </c>
      <c r="AD118" s="343">
        <f t="shared" si="95"/>
        <v>189.87341772151899</v>
      </c>
      <c r="AE118" s="343">
        <f t="shared" si="96"/>
        <v>200.42194092827003</v>
      </c>
      <c r="AF118" s="343">
        <f t="shared" si="97"/>
        <v>210.97046413502107</v>
      </c>
      <c r="AG118" s="343">
        <f t="shared" si="98"/>
        <v>221.51898734177215</v>
      </c>
      <c r="AH118" s="343">
        <f t="shared" si="99"/>
        <v>232.06751054852319</v>
      </c>
      <c r="AI118" s="274" t="s">
        <v>329</v>
      </c>
      <c r="AJ118" s="374" t="s">
        <v>291</v>
      </c>
      <c r="AK118" s="369">
        <v>15</v>
      </c>
      <c r="AL118" s="321">
        <v>10</v>
      </c>
      <c r="AM118" s="323">
        <v>10</v>
      </c>
      <c r="AN118" s="419">
        <f t="shared" si="52"/>
        <v>186.04651162790699</v>
      </c>
      <c r="AO118" s="420">
        <f t="shared" si="52"/>
        <v>197.67441860465118</v>
      </c>
      <c r="AP118" s="420">
        <f t="shared" si="52"/>
        <v>209.30232558139537</v>
      </c>
      <c r="AQ118" s="420">
        <f t="shared" si="51"/>
        <v>220.93023255813955</v>
      </c>
      <c r="AR118" s="420">
        <f t="shared" si="51"/>
        <v>232.55813953488374</v>
      </c>
      <c r="AS118" s="420">
        <f t="shared" si="51"/>
        <v>244.18604651162792</v>
      </c>
      <c r="AT118" s="420">
        <f t="shared" si="51"/>
        <v>255.81395348837211</v>
      </c>
      <c r="AU118" s="324" t="str">
        <f t="shared" si="54"/>
        <v/>
      </c>
      <c r="AV118" s="421" t="str">
        <f t="shared" si="89"/>
        <v>VIP01</v>
      </c>
      <c r="AW118" s="324" t="str">
        <f t="shared" si="56"/>
        <v/>
      </c>
      <c r="AX118" s="422" t="str">
        <f t="shared" si="57"/>
        <v>KI05</v>
      </c>
      <c r="AY118" s="284"/>
      <c r="AZ118" s="286"/>
    </row>
    <row r="119" spans="1:52" s="271" customFormat="1" ht="13.5" customHeight="1" x14ac:dyDescent="0.2">
      <c r="A119" s="512" t="s">
        <v>103</v>
      </c>
      <c r="B119" s="313" t="s">
        <v>211</v>
      </c>
      <c r="C119" s="551">
        <v>15</v>
      </c>
      <c r="D119" s="336">
        <v>152.4</v>
      </c>
      <c r="E119" s="272">
        <v>216</v>
      </c>
      <c r="F119" s="337">
        <v>63</v>
      </c>
      <c r="G119" s="301">
        <v>2.7</v>
      </c>
      <c r="H119" s="299">
        <f t="shared" si="75"/>
        <v>48.010973936899859</v>
      </c>
      <c r="I119" s="300">
        <f t="shared" si="81"/>
        <v>0.85733882030178321</v>
      </c>
      <c r="J119" s="404">
        <f t="shared" si="82"/>
        <v>2.4190476190476193</v>
      </c>
      <c r="K119" s="299">
        <f t="shared" si="76"/>
        <v>162.77066929133855</v>
      </c>
      <c r="L119" s="405">
        <f t="shared" si="80"/>
        <v>47.777695214398946</v>
      </c>
      <c r="M119" s="362">
        <f t="shared" si="77"/>
        <v>0.10405643738977068</v>
      </c>
      <c r="N119" s="406">
        <f t="shared" si="78"/>
        <v>0.3276184814701642</v>
      </c>
      <c r="O119" s="330" t="s">
        <v>29</v>
      </c>
      <c r="P119" s="286" t="s">
        <v>17</v>
      </c>
      <c r="Q119" s="330" t="s">
        <v>19</v>
      </c>
      <c r="R119" s="272">
        <v>350</v>
      </c>
      <c r="S119" s="272">
        <f t="shared" si="83"/>
        <v>375</v>
      </c>
      <c r="T119" s="272">
        <f t="shared" si="84"/>
        <v>400</v>
      </c>
      <c r="U119" s="272">
        <f t="shared" si="85"/>
        <v>425</v>
      </c>
      <c r="V119" s="272">
        <f t="shared" si="86"/>
        <v>450</v>
      </c>
      <c r="W119" s="272">
        <f t="shared" si="87"/>
        <v>475</v>
      </c>
      <c r="X119" s="272">
        <f t="shared" si="88"/>
        <v>500</v>
      </c>
      <c r="Y119" s="274" t="s">
        <v>321</v>
      </c>
      <c r="Z119" s="356"/>
      <c r="AA119" s="360">
        <f>(R119-25)/2.6</f>
        <v>125</v>
      </c>
      <c r="AB119" s="343">
        <f>R119/2.6</f>
        <v>134.61538461538461</v>
      </c>
      <c r="AC119" s="343">
        <f>(R119+25)/2.6</f>
        <v>144.23076923076923</v>
      </c>
      <c r="AD119" s="343">
        <f>(R119+50)/2.6</f>
        <v>153.84615384615384</v>
      </c>
      <c r="AE119" s="343">
        <f>(R119+75)/2.6</f>
        <v>163.46153846153845</v>
      </c>
      <c r="AF119" s="343">
        <f>(R119+100)/2.6</f>
        <v>173.07692307692307</v>
      </c>
      <c r="AG119" s="343">
        <f>(R119+125)/2.6</f>
        <v>182.69230769230768</v>
      </c>
      <c r="AH119" s="343">
        <f>(R119+150)/2.6</f>
        <v>192.30769230769229</v>
      </c>
      <c r="AI119" s="274" t="s">
        <v>331</v>
      </c>
      <c r="AJ119" s="374" t="s">
        <v>291</v>
      </c>
      <c r="AK119" s="369">
        <v>17</v>
      </c>
      <c r="AL119" s="321">
        <v>17</v>
      </c>
      <c r="AM119" s="323">
        <v>10</v>
      </c>
      <c r="AN119" s="360">
        <f t="shared" si="52"/>
        <v>162.79069767441862</v>
      </c>
      <c r="AO119" s="343">
        <f t="shared" si="52"/>
        <v>174.41860465116281</v>
      </c>
      <c r="AP119" s="343">
        <f t="shared" si="52"/>
        <v>186.04651162790699</v>
      </c>
      <c r="AQ119" s="343">
        <f t="shared" si="51"/>
        <v>197.67441860465118</v>
      </c>
      <c r="AR119" s="343">
        <f t="shared" si="51"/>
        <v>209.30232558139537</v>
      </c>
      <c r="AS119" s="343">
        <f t="shared" si="51"/>
        <v>220.93023255813955</v>
      </c>
      <c r="AT119" s="343">
        <f t="shared" si="51"/>
        <v>232.55813953488374</v>
      </c>
      <c r="AU119" s="284" t="str">
        <f t="shared" si="54"/>
        <v>151310-E-002</v>
      </c>
      <c r="AV119" s="309" t="str">
        <f t="shared" si="89"/>
        <v>VIP01</v>
      </c>
      <c r="AW119" s="284" t="str">
        <f t="shared" si="56"/>
        <v>151512-E-002</v>
      </c>
      <c r="AX119" s="284" t="str">
        <f t="shared" si="57"/>
        <v>KI03</v>
      </c>
      <c r="AY119" s="284"/>
      <c r="AZ119" s="286"/>
    </row>
    <row r="120" spans="1:52" s="271" customFormat="1" ht="13.5" customHeight="1" x14ac:dyDescent="0.2">
      <c r="A120" s="512" t="s">
        <v>103</v>
      </c>
      <c r="B120" s="313" t="s">
        <v>212</v>
      </c>
      <c r="C120" s="551">
        <v>16</v>
      </c>
      <c r="D120" s="336">
        <v>195</v>
      </c>
      <c r="E120" s="272">
        <v>222</v>
      </c>
      <c r="F120" s="337">
        <v>70</v>
      </c>
      <c r="G120" s="301">
        <v>3</v>
      </c>
      <c r="H120" s="299">
        <f t="shared" si="75"/>
        <v>36.111111111111114</v>
      </c>
      <c r="I120" s="300">
        <f t="shared" si="81"/>
        <v>0.64484126984126988</v>
      </c>
      <c r="J120" s="404">
        <f t="shared" si="82"/>
        <v>2.7857142857142856</v>
      </c>
      <c r="K120" s="299">
        <f t="shared" si="76"/>
        <v>145.83333333333334</v>
      </c>
      <c r="L120" s="405">
        <f t="shared" si="80"/>
        <v>54.044315149699145</v>
      </c>
      <c r="M120" s="362">
        <f t="shared" si="77"/>
        <v>7.1428571428571466E-2</v>
      </c>
      <c r="N120" s="406">
        <f t="shared" si="78"/>
        <v>0.39909648110547064</v>
      </c>
      <c r="O120" s="330" t="s">
        <v>412</v>
      </c>
      <c r="P120" s="286" t="s">
        <v>59</v>
      </c>
      <c r="Q120" s="330" t="s">
        <v>19</v>
      </c>
      <c r="R120" s="272">
        <v>325</v>
      </c>
      <c r="S120" s="272">
        <f t="shared" si="83"/>
        <v>350</v>
      </c>
      <c r="T120" s="272">
        <f t="shared" si="84"/>
        <v>375</v>
      </c>
      <c r="U120" s="272">
        <f t="shared" si="85"/>
        <v>400</v>
      </c>
      <c r="V120" s="272">
        <f t="shared" si="86"/>
        <v>425</v>
      </c>
      <c r="W120" s="272">
        <f t="shared" si="87"/>
        <v>450</v>
      </c>
      <c r="X120" s="272">
        <f t="shared" si="88"/>
        <v>475</v>
      </c>
      <c r="Y120" s="274" t="s">
        <v>322</v>
      </c>
      <c r="Z120" s="355" t="s">
        <v>323</v>
      </c>
      <c r="AA120" s="360">
        <f>(R120-25)/2.52</f>
        <v>119.04761904761905</v>
      </c>
      <c r="AB120" s="343">
        <f>(R120)/2.52</f>
        <v>128.96825396825398</v>
      </c>
      <c r="AC120" s="343">
        <f>(R120+25)/2.52</f>
        <v>138.88888888888889</v>
      </c>
      <c r="AD120" s="343">
        <f>(R120+50)/2.52</f>
        <v>148.8095238095238</v>
      </c>
      <c r="AE120" s="343">
        <f>(R120+75)/2.52</f>
        <v>158.73015873015873</v>
      </c>
      <c r="AF120" s="343">
        <f>(R120+100)/2.52</f>
        <v>168.65079365079364</v>
      </c>
      <c r="AG120" s="343">
        <f>(R120+125)/2.52</f>
        <v>178.57142857142858</v>
      </c>
      <c r="AH120" s="343">
        <f>(R120+150)/2.52</f>
        <v>188.49206349206349</v>
      </c>
      <c r="AI120" s="274" t="s">
        <v>330</v>
      </c>
      <c r="AJ120" s="374" t="s">
        <v>291</v>
      </c>
      <c r="AK120" s="369">
        <v>17</v>
      </c>
      <c r="AL120" s="321">
        <v>17</v>
      </c>
      <c r="AM120" s="323">
        <v>10</v>
      </c>
      <c r="AN120" s="360">
        <f t="shared" si="52"/>
        <v>151.16279069767444</v>
      </c>
      <c r="AO120" s="343">
        <f t="shared" si="52"/>
        <v>162.79069767441862</v>
      </c>
      <c r="AP120" s="343">
        <f t="shared" si="52"/>
        <v>174.41860465116281</v>
      </c>
      <c r="AQ120" s="343">
        <f t="shared" si="51"/>
        <v>186.04651162790699</v>
      </c>
      <c r="AR120" s="343">
        <f t="shared" si="51"/>
        <v>197.67441860465118</v>
      </c>
      <c r="AS120" s="343">
        <f t="shared" si="51"/>
        <v>209.30232558139537</v>
      </c>
      <c r="AT120" s="343">
        <f t="shared" si="51"/>
        <v>220.93023255813955</v>
      </c>
      <c r="AU120" s="422" t="str">
        <f t="shared" si="54"/>
        <v/>
      </c>
      <c r="AV120" s="421" t="str">
        <f t="shared" si="89"/>
        <v>VIP01</v>
      </c>
      <c r="AW120" s="284" t="str">
        <f t="shared" si="56"/>
        <v/>
      </c>
      <c r="AX120" s="284" t="str">
        <f t="shared" si="57"/>
        <v>KI03</v>
      </c>
      <c r="AY120" s="284"/>
      <c r="AZ120" s="286"/>
    </row>
    <row r="121" spans="1:52" s="271" customFormat="1" ht="13.5" customHeight="1" x14ac:dyDescent="0.2">
      <c r="A121" s="512" t="s">
        <v>103</v>
      </c>
      <c r="B121" s="313" t="s">
        <v>595</v>
      </c>
      <c r="C121" s="551">
        <v>17</v>
      </c>
      <c r="D121" s="336">
        <v>178</v>
      </c>
      <c r="E121" s="272">
        <v>222</v>
      </c>
      <c r="F121" s="337">
        <v>70</v>
      </c>
      <c r="G121" s="301">
        <v>3.1</v>
      </c>
      <c r="H121" s="299">
        <f t="shared" si="75"/>
        <v>33.818938605619145</v>
      </c>
      <c r="I121" s="300">
        <f t="shared" si="81"/>
        <v>0.60390961795748477</v>
      </c>
      <c r="J121" s="404">
        <f t="shared" si="82"/>
        <v>2.5428571428571427</v>
      </c>
      <c r="K121" s="299">
        <f t="shared" si="76"/>
        <v>159.76123595505618</v>
      </c>
      <c r="L121" s="405">
        <f t="shared" si="80"/>
        <v>51.634825457243487</v>
      </c>
      <c r="M121" s="362">
        <f t="shared" si="77"/>
        <v>0.17972350230414755</v>
      </c>
      <c r="N121" s="406">
        <f t="shared" si="78"/>
        <v>0.39401343733527333</v>
      </c>
      <c r="O121" s="330" t="s">
        <v>412</v>
      </c>
      <c r="P121" s="286" t="s">
        <v>59</v>
      </c>
      <c r="Q121" s="330" t="s">
        <v>30</v>
      </c>
      <c r="R121" s="272">
        <v>325</v>
      </c>
      <c r="S121" s="272">
        <f t="shared" si="83"/>
        <v>350</v>
      </c>
      <c r="T121" s="272">
        <f t="shared" si="84"/>
        <v>375</v>
      </c>
      <c r="U121" s="272">
        <f t="shared" si="85"/>
        <v>400</v>
      </c>
      <c r="V121" s="272">
        <f t="shared" si="86"/>
        <v>425</v>
      </c>
      <c r="W121" s="272">
        <f t="shared" si="87"/>
        <v>450</v>
      </c>
      <c r="X121" s="272">
        <f t="shared" si="88"/>
        <v>475</v>
      </c>
      <c r="Y121" s="274" t="s">
        <v>322</v>
      </c>
      <c r="Z121" s="355" t="s">
        <v>323</v>
      </c>
      <c r="AA121" s="360">
        <f>(R121-25)/2.52</f>
        <v>119.04761904761905</v>
      </c>
      <c r="AB121" s="343">
        <f>(R121)/2.52</f>
        <v>128.96825396825398</v>
      </c>
      <c r="AC121" s="343">
        <f>(R121+25)/2.52</f>
        <v>138.88888888888889</v>
      </c>
      <c r="AD121" s="343">
        <f>(R121+50)/2.52</f>
        <v>148.8095238095238</v>
      </c>
      <c r="AE121" s="343">
        <f>(R121+75)/2.52</f>
        <v>158.73015873015873</v>
      </c>
      <c r="AF121" s="343">
        <f>(R121+100)/2.52</f>
        <v>168.65079365079364</v>
      </c>
      <c r="AG121" s="343">
        <f>(R121+125)/2.52</f>
        <v>178.57142857142858</v>
      </c>
      <c r="AH121" s="343">
        <f>(R121+150)/2.52</f>
        <v>188.49206349206349</v>
      </c>
      <c r="AI121" s="274" t="s">
        <v>330</v>
      </c>
      <c r="AJ121" s="374" t="s">
        <v>291</v>
      </c>
      <c r="AK121" s="369">
        <v>14</v>
      </c>
      <c r="AL121" s="321">
        <v>17</v>
      </c>
      <c r="AM121" s="323">
        <v>17</v>
      </c>
      <c r="AN121" s="360">
        <f t="shared" si="52"/>
        <v>151.16279069767444</v>
      </c>
      <c r="AO121" s="343">
        <f t="shared" si="52"/>
        <v>162.79069767441862</v>
      </c>
      <c r="AP121" s="343">
        <f t="shared" si="52"/>
        <v>174.41860465116281</v>
      </c>
      <c r="AQ121" s="343">
        <f t="shared" si="51"/>
        <v>186.04651162790699</v>
      </c>
      <c r="AR121" s="343">
        <f t="shared" si="51"/>
        <v>197.67441860465118</v>
      </c>
      <c r="AS121" s="343">
        <f t="shared" si="51"/>
        <v>209.30232558139537</v>
      </c>
      <c r="AT121" s="343">
        <f t="shared" si="51"/>
        <v>220.93023255813955</v>
      </c>
      <c r="AU121" s="284" t="str">
        <f t="shared" si="54"/>
        <v>151310-E-001</v>
      </c>
      <c r="AV121" s="309" t="str">
        <f t="shared" si="89"/>
        <v>VIP01</v>
      </c>
      <c r="AW121" s="284" t="str">
        <f t="shared" si="56"/>
        <v>151512-E-001</v>
      </c>
      <c r="AX121" s="284" t="str">
        <f t="shared" si="57"/>
        <v>KI04</v>
      </c>
      <c r="AY121" s="284"/>
      <c r="AZ121" s="286"/>
    </row>
    <row r="122" spans="1:52" s="271" customFormat="1" ht="13.5" customHeight="1" x14ac:dyDescent="0.2">
      <c r="A122" s="512" t="s">
        <v>103</v>
      </c>
      <c r="B122" s="313" t="s">
        <v>596</v>
      </c>
      <c r="C122" s="551">
        <v>18</v>
      </c>
      <c r="D122" s="336">
        <v>191</v>
      </c>
      <c r="E122" s="272">
        <v>222</v>
      </c>
      <c r="F122" s="337">
        <v>70</v>
      </c>
      <c r="G122" s="301">
        <v>3.3</v>
      </c>
      <c r="H122" s="299">
        <f t="shared" si="75"/>
        <v>34.435261707988985</v>
      </c>
      <c r="I122" s="300">
        <f t="shared" si="81"/>
        <v>0.6149153876426604</v>
      </c>
      <c r="J122" s="404">
        <f t="shared" si="82"/>
        <v>2.7285714285714286</v>
      </c>
      <c r="K122" s="299">
        <f t="shared" si="76"/>
        <v>171.79319371727749</v>
      </c>
      <c r="L122" s="405">
        <f t="shared" si="80"/>
        <v>53.487142380201995</v>
      </c>
      <c r="M122" s="362">
        <f t="shared" si="77"/>
        <v>0.1731601731601731</v>
      </c>
      <c r="N122" s="406">
        <f t="shared" si="78"/>
        <v>0.376549482356622</v>
      </c>
      <c r="O122" s="330" t="s">
        <v>412</v>
      </c>
      <c r="P122" s="286" t="s">
        <v>59</v>
      </c>
      <c r="Q122" s="330" t="s">
        <v>30</v>
      </c>
      <c r="R122" s="272">
        <v>375</v>
      </c>
      <c r="S122" s="272">
        <f t="shared" si="83"/>
        <v>400</v>
      </c>
      <c r="T122" s="272">
        <f t="shared" si="84"/>
        <v>425</v>
      </c>
      <c r="U122" s="272">
        <f t="shared" si="85"/>
        <v>450</v>
      </c>
      <c r="V122" s="272">
        <f t="shared" si="86"/>
        <v>475</v>
      </c>
      <c r="W122" s="272">
        <f t="shared" si="87"/>
        <v>500</v>
      </c>
      <c r="X122" s="272">
        <f t="shared" si="88"/>
        <v>525</v>
      </c>
      <c r="Y122" s="274" t="s">
        <v>322</v>
      </c>
      <c r="Z122" s="355" t="s">
        <v>323</v>
      </c>
      <c r="AA122" s="360">
        <f>(R122-25)/2.52</f>
        <v>138.88888888888889</v>
      </c>
      <c r="AB122" s="343">
        <f>(R122)/2.52</f>
        <v>148.8095238095238</v>
      </c>
      <c r="AC122" s="343">
        <f>(R122+25)/2.52</f>
        <v>158.73015873015873</v>
      </c>
      <c r="AD122" s="343">
        <f>(R122+50)/2.52</f>
        <v>168.65079365079364</v>
      </c>
      <c r="AE122" s="343">
        <f>(R122+75)/2.52</f>
        <v>178.57142857142858</v>
      </c>
      <c r="AF122" s="343">
        <f>(R122+100)/2.52</f>
        <v>188.49206349206349</v>
      </c>
      <c r="AG122" s="343">
        <f>(R122+125)/2.52</f>
        <v>198.4126984126984</v>
      </c>
      <c r="AH122" s="343">
        <f>(R122+150)/2.52</f>
        <v>208.33333333333334</v>
      </c>
      <c r="AI122" s="274" t="s">
        <v>330</v>
      </c>
      <c r="AJ122" s="374" t="s">
        <v>291</v>
      </c>
      <c r="AK122" s="367" t="s">
        <v>251</v>
      </c>
      <c r="AL122" s="322" t="s">
        <v>250</v>
      </c>
      <c r="AM122" s="368" t="s">
        <v>245</v>
      </c>
      <c r="AN122" s="360">
        <f t="shared" si="52"/>
        <v>174.41860465116281</v>
      </c>
      <c r="AO122" s="343">
        <f t="shared" si="52"/>
        <v>186.04651162790699</v>
      </c>
      <c r="AP122" s="343">
        <f t="shared" si="52"/>
        <v>197.67441860465118</v>
      </c>
      <c r="AQ122" s="343">
        <f t="shared" si="51"/>
        <v>209.30232558139537</v>
      </c>
      <c r="AR122" s="343">
        <f t="shared" si="51"/>
        <v>220.93023255813955</v>
      </c>
      <c r="AS122" s="343">
        <f t="shared" si="51"/>
        <v>232.55813953488374</v>
      </c>
      <c r="AT122" s="343">
        <f t="shared" si="51"/>
        <v>244.18604651162792</v>
      </c>
      <c r="AU122" s="422" t="str">
        <f t="shared" si="54"/>
        <v/>
      </c>
      <c r="AV122" s="421" t="str">
        <f t="shared" si="89"/>
        <v>VIP01</v>
      </c>
      <c r="AW122" s="284" t="str">
        <f t="shared" si="56"/>
        <v/>
      </c>
      <c r="AX122" s="284" t="str">
        <f t="shared" si="57"/>
        <v>KI05</v>
      </c>
      <c r="AY122" s="285"/>
      <c r="AZ122" s="327"/>
    </row>
    <row r="123" spans="1:52" s="271" customFormat="1" ht="13.5" customHeight="1" x14ac:dyDescent="0.2">
      <c r="A123" s="512" t="s">
        <v>103</v>
      </c>
      <c r="B123" s="313" t="s">
        <v>213</v>
      </c>
      <c r="C123" s="551">
        <v>19</v>
      </c>
      <c r="D123" s="336">
        <v>254</v>
      </c>
      <c r="E123" s="272">
        <v>222</v>
      </c>
      <c r="F123" s="337">
        <v>70</v>
      </c>
      <c r="G123" s="301">
        <v>3.6285714285714286</v>
      </c>
      <c r="H123" s="299">
        <f t="shared" si="75"/>
        <v>37.975075950151897</v>
      </c>
      <c r="I123" s="300">
        <f t="shared" si="81"/>
        <v>0.67812635625271245</v>
      </c>
      <c r="J123" s="404">
        <f t="shared" si="82"/>
        <v>3.6285714285714286</v>
      </c>
      <c r="K123" s="299">
        <f t="shared" si="76"/>
        <v>172.24409448818898</v>
      </c>
      <c r="L123" s="405">
        <f t="shared" si="80"/>
        <v>61.680739295180302</v>
      </c>
      <c r="M123" s="362">
        <f t="shared" si="77"/>
        <v>0</v>
      </c>
      <c r="N123" s="406">
        <f t="shared" si="78"/>
        <v>0.3581007492794468</v>
      </c>
      <c r="O123" s="330" t="s">
        <v>12</v>
      </c>
      <c r="P123" s="286" t="s">
        <v>29</v>
      </c>
      <c r="Q123" s="330" t="s">
        <v>19</v>
      </c>
      <c r="R123" s="272">
        <v>500</v>
      </c>
      <c r="S123" s="272">
        <f t="shared" si="83"/>
        <v>525</v>
      </c>
      <c r="T123" s="272">
        <f t="shared" si="84"/>
        <v>550</v>
      </c>
      <c r="U123" s="272">
        <f t="shared" si="85"/>
        <v>575</v>
      </c>
      <c r="V123" s="272">
        <f t="shared" si="86"/>
        <v>600</v>
      </c>
      <c r="W123" s="272">
        <f t="shared" si="87"/>
        <v>625</v>
      </c>
      <c r="X123" s="272">
        <f t="shared" si="88"/>
        <v>650</v>
      </c>
      <c r="Y123" s="274" t="s">
        <v>322</v>
      </c>
      <c r="Z123" s="355" t="s">
        <v>323</v>
      </c>
      <c r="AA123" s="360">
        <f>(R123-25)/2.52</f>
        <v>188.49206349206349</v>
      </c>
      <c r="AB123" s="343">
        <f>(R123)/2.52</f>
        <v>198.4126984126984</v>
      </c>
      <c r="AC123" s="343">
        <f>(R123+25)/2.52</f>
        <v>208.33333333333334</v>
      </c>
      <c r="AD123" s="343">
        <f>(R123+50)/2.52</f>
        <v>218.25396825396825</v>
      </c>
      <c r="AE123" s="343">
        <f>(R123+75)/2.52</f>
        <v>228.17460317460316</v>
      </c>
      <c r="AF123" s="343">
        <f>(R123+100)/2.52</f>
        <v>238.0952380952381</v>
      </c>
      <c r="AG123" s="343">
        <f>(R123+125)/2.52</f>
        <v>248.01587301587301</v>
      </c>
      <c r="AH123" s="343">
        <f>(R123+150)/2.52</f>
        <v>257.93650793650795</v>
      </c>
      <c r="AI123" s="274" t="s">
        <v>330</v>
      </c>
      <c r="AJ123" s="374" t="s">
        <v>291</v>
      </c>
      <c r="AK123" s="369">
        <v>17</v>
      </c>
      <c r="AL123" s="321">
        <v>17</v>
      </c>
      <c r="AM123" s="323">
        <v>10</v>
      </c>
      <c r="AN123" s="360">
        <f t="shared" si="52"/>
        <v>232.55813953488374</v>
      </c>
      <c r="AO123" s="343">
        <f t="shared" si="52"/>
        <v>244.18604651162792</v>
      </c>
      <c r="AP123" s="343">
        <f t="shared" si="52"/>
        <v>255.81395348837211</v>
      </c>
      <c r="AQ123" s="343">
        <f t="shared" si="51"/>
        <v>267.44186046511629</v>
      </c>
      <c r="AR123" s="343">
        <f t="shared" si="51"/>
        <v>279.06976744186045</v>
      </c>
      <c r="AS123" s="343">
        <f t="shared" si="51"/>
        <v>290.69767441860466</v>
      </c>
      <c r="AT123" s="343">
        <f t="shared" si="51"/>
        <v>302.32558139534888</v>
      </c>
      <c r="AU123" s="422" t="str">
        <f t="shared" si="54"/>
        <v/>
      </c>
      <c r="AV123" s="421" t="str">
        <f t="shared" si="89"/>
        <v>VIP01</v>
      </c>
      <c r="AW123" s="422" t="str">
        <f t="shared" si="56"/>
        <v/>
      </c>
      <c r="AX123" s="422" t="str">
        <f t="shared" si="57"/>
        <v>KI05</v>
      </c>
      <c r="AY123" s="284"/>
      <c r="AZ123" s="286"/>
    </row>
    <row r="124" spans="1:52" s="271" customFormat="1" ht="13.5" customHeight="1" x14ac:dyDescent="0.2">
      <c r="A124" s="512" t="s">
        <v>103</v>
      </c>
      <c r="B124" s="313" t="s">
        <v>214</v>
      </c>
      <c r="C124" s="551">
        <v>20</v>
      </c>
      <c r="D124" s="336">
        <v>152.4</v>
      </c>
      <c r="E124" s="272">
        <v>216</v>
      </c>
      <c r="F124" s="337">
        <v>63</v>
      </c>
      <c r="G124" s="301">
        <v>2.8</v>
      </c>
      <c r="H124" s="299">
        <f t="shared" si="75"/>
        <v>51.020408163265316</v>
      </c>
      <c r="I124" s="300">
        <f t="shared" si="81"/>
        <v>0.9110787172011664</v>
      </c>
      <c r="J124" s="404">
        <f t="shared" si="82"/>
        <v>2.4190476190476193</v>
      </c>
      <c r="K124" s="299">
        <f t="shared" si="76"/>
        <v>186.02362204724406</v>
      </c>
      <c r="L124" s="405">
        <f t="shared" si="80"/>
        <v>47.777695214398946</v>
      </c>
      <c r="M124" s="362">
        <f t="shared" si="77"/>
        <v>0.13605442176870733</v>
      </c>
      <c r="N124" s="406">
        <f t="shared" si="78"/>
        <v>0.29728343688959341</v>
      </c>
      <c r="O124" s="330" t="s">
        <v>17</v>
      </c>
      <c r="P124" s="286" t="s">
        <v>29</v>
      </c>
      <c r="Q124" s="330" t="s">
        <v>19</v>
      </c>
      <c r="R124" s="272">
        <v>400</v>
      </c>
      <c r="S124" s="272">
        <f t="shared" si="83"/>
        <v>425</v>
      </c>
      <c r="T124" s="272">
        <f t="shared" si="84"/>
        <v>450</v>
      </c>
      <c r="U124" s="272">
        <f t="shared" si="85"/>
        <v>475</v>
      </c>
      <c r="V124" s="272">
        <f t="shared" si="86"/>
        <v>500</v>
      </c>
      <c r="W124" s="272">
        <f t="shared" si="87"/>
        <v>525</v>
      </c>
      <c r="X124" s="272">
        <f t="shared" si="88"/>
        <v>550</v>
      </c>
      <c r="Y124" s="274" t="s">
        <v>321</v>
      </c>
      <c r="Z124" s="356"/>
      <c r="AA124" s="360">
        <f>(R124-25)/2.6</f>
        <v>144.23076923076923</v>
      </c>
      <c r="AB124" s="343">
        <f>R124/2.6</f>
        <v>153.84615384615384</v>
      </c>
      <c r="AC124" s="343">
        <f>(R124+25)/2.6</f>
        <v>163.46153846153845</v>
      </c>
      <c r="AD124" s="343">
        <f>(R124+50)/2.6</f>
        <v>173.07692307692307</v>
      </c>
      <c r="AE124" s="343">
        <f>(R124+75)/2.6</f>
        <v>182.69230769230768</v>
      </c>
      <c r="AF124" s="343">
        <f>(R124+100)/2.6</f>
        <v>192.30769230769229</v>
      </c>
      <c r="AG124" s="343">
        <f>(R124+125)/2.6</f>
        <v>201.92307692307691</v>
      </c>
      <c r="AH124" s="343">
        <f>(R124+150)/2.6</f>
        <v>211.53846153846152</v>
      </c>
      <c r="AI124" s="274" t="s">
        <v>331</v>
      </c>
      <c r="AJ124" s="374" t="s">
        <v>291</v>
      </c>
      <c r="AK124" s="369">
        <v>19</v>
      </c>
      <c r="AL124" s="321">
        <v>22</v>
      </c>
      <c r="AM124" s="323">
        <v>10</v>
      </c>
      <c r="AN124" s="360">
        <f t="shared" si="52"/>
        <v>186.04651162790699</v>
      </c>
      <c r="AO124" s="343">
        <f t="shared" si="52"/>
        <v>197.67441860465118</v>
      </c>
      <c r="AP124" s="343">
        <f t="shared" si="52"/>
        <v>209.30232558139537</v>
      </c>
      <c r="AQ124" s="343">
        <f t="shared" si="51"/>
        <v>220.93023255813955</v>
      </c>
      <c r="AR124" s="343">
        <f t="shared" si="51"/>
        <v>232.55813953488374</v>
      </c>
      <c r="AS124" s="343">
        <f t="shared" si="51"/>
        <v>244.18604651162792</v>
      </c>
      <c r="AT124" s="343">
        <f t="shared" si="51"/>
        <v>255.81395348837211</v>
      </c>
      <c r="AU124" s="284" t="str">
        <f t="shared" si="54"/>
        <v>151310-E-002</v>
      </c>
      <c r="AV124" s="309" t="str">
        <f t="shared" si="89"/>
        <v>VIP01</v>
      </c>
      <c r="AW124" s="284" t="str">
        <f t="shared" si="56"/>
        <v>151512-E-002</v>
      </c>
      <c r="AX124" s="284" t="str">
        <f t="shared" si="57"/>
        <v>KI04</v>
      </c>
      <c r="AY124" s="284"/>
      <c r="AZ124" s="286"/>
    </row>
    <row r="125" spans="1:52" s="271" customFormat="1" ht="13.5" customHeight="1" x14ac:dyDescent="0.2">
      <c r="A125" s="512" t="s">
        <v>103</v>
      </c>
      <c r="B125" s="313" t="s">
        <v>215</v>
      </c>
      <c r="C125" s="551">
        <v>21</v>
      </c>
      <c r="D125" s="336">
        <v>165.1</v>
      </c>
      <c r="E125" s="272">
        <v>216</v>
      </c>
      <c r="F125" s="337">
        <v>63</v>
      </c>
      <c r="G125" s="301">
        <v>2.9</v>
      </c>
      <c r="H125" s="299">
        <f t="shared" si="75"/>
        <v>47.562425683709868</v>
      </c>
      <c r="I125" s="300">
        <f t="shared" si="81"/>
        <v>0.8493290300662476</v>
      </c>
      <c r="J125" s="404">
        <f t="shared" si="82"/>
        <v>2.6206349206349207</v>
      </c>
      <c r="K125" s="299">
        <f t="shared" si="76"/>
        <v>171.71411265899454</v>
      </c>
      <c r="L125" s="405">
        <f t="shared" si="80"/>
        <v>49.728601830335023</v>
      </c>
      <c r="M125" s="362">
        <f t="shared" si="77"/>
        <v>9.6332785987958372E-2</v>
      </c>
      <c r="N125" s="406">
        <f t="shared" si="78"/>
        <v>0.32047321179549232</v>
      </c>
      <c r="O125" s="330" t="s">
        <v>17</v>
      </c>
      <c r="P125" s="286" t="s">
        <v>29</v>
      </c>
      <c r="Q125" s="330" t="s">
        <v>19</v>
      </c>
      <c r="R125" s="272">
        <v>400</v>
      </c>
      <c r="S125" s="272">
        <f t="shared" si="83"/>
        <v>425</v>
      </c>
      <c r="T125" s="272">
        <f t="shared" si="84"/>
        <v>450</v>
      </c>
      <c r="U125" s="272">
        <f t="shared" si="85"/>
        <v>475</v>
      </c>
      <c r="V125" s="272">
        <f t="shared" si="86"/>
        <v>500</v>
      </c>
      <c r="W125" s="272">
        <f t="shared" si="87"/>
        <v>525</v>
      </c>
      <c r="X125" s="272">
        <f t="shared" si="88"/>
        <v>550</v>
      </c>
      <c r="Y125" s="274" t="s">
        <v>321</v>
      </c>
      <c r="Z125" s="356"/>
      <c r="AA125" s="360">
        <f>(R125-25)/2.6</f>
        <v>144.23076923076923</v>
      </c>
      <c r="AB125" s="343">
        <f>R125/2.6</f>
        <v>153.84615384615384</v>
      </c>
      <c r="AC125" s="343">
        <f>(R125+25)/2.6</f>
        <v>163.46153846153845</v>
      </c>
      <c r="AD125" s="343">
        <f>(R125+50)/2.6</f>
        <v>173.07692307692307</v>
      </c>
      <c r="AE125" s="343">
        <f>(R125+75)/2.6</f>
        <v>182.69230769230768</v>
      </c>
      <c r="AF125" s="343">
        <f>(R125+100)/2.6</f>
        <v>192.30769230769229</v>
      </c>
      <c r="AG125" s="343">
        <f>(R125+125)/2.6</f>
        <v>201.92307692307691</v>
      </c>
      <c r="AH125" s="343">
        <f>(R125+150)/2.6</f>
        <v>211.53846153846152</v>
      </c>
      <c r="AI125" s="274" t="s">
        <v>331</v>
      </c>
      <c r="AJ125" s="374" t="s">
        <v>291</v>
      </c>
      <c r="AK125" s="369">
        <v>19</v>
      </c>
      <c r="AL125" s="321">
        <v>22</v>
      </c>
      <c r="AM125" s="323">
        <v>10</v>
      </c>
      <c r="AN125" s="360">
        <f t="shared" si="52"/>
        <v>186.04651162790699</v>
      </c>
      <c r="AO125" s="343">
        <f t="shared" si="52"/>
        <v>197.67441860465118</v>
      </c>
      <c r="AP125" s="343">
        <f t="shared" si="52"/>
        <v>209.30232558139537</v>
      </c>
      <c r="AQ125" s="343">
        <f t="shared" si="51"/>
        <v>220.93023255813955</v>
      </c>
      <c r="AR125" s="343">
        <f t="shared" si="51"/>
        <v>232.55813953488374</v>
      </c>
      <c r="AS125" s="343">
        <f t="shared" si="51"/>
        <v>244.18604651162792</v>
      </c>
      <c r="AT125" s="343">
        <f t="shared" si="51"/>
        <v>255.81395348837211</v>
      </c>
      <c r="AU125" s="284" t="str">
        <f t="shared" si="54"/>
        <v>151310-E-002</v>
      </c>
      <c r="AV125" s="309" t="str">
        <f t="shared" si="89"/>
        <v>VIP01</v>
      </c>
      <c r="AW125" s="284" t="str">
        <f t="shared" si="56"/>
        <v>151512-E-002</v>
      </c>
      <c r="AX125" s="284" t="str">
        <f t="shared" si="57"/>
        <v>KI03</v>
      </c>
      <c r="AY125" s="284"/>
      <c r="AZ125" s="286"/>
    </row>
    <row r="126" spans="1:52" s="271" customFormat="1" ht="13.5" customHeight="1" x14ac:dyDescent="0.2">
      <c r="A126" s="512" t="s">
        <v>636</v>
      </c>
      <c r="B126" s="313" t="s">
        <v>333</v>
      </c>
      <c r="C126" s="551">
        <v>2</v>
      </c>
      <c r="D126" s="336">
        <v>200</v>
      </c>
      <c r="E126" s="272">
        <v>240</v>
      </c>
      <c r="F126" s="337">
        <v>76</v>
      </c>
      <c r="G126" s="301">
        <v>2.65</v>
      </c>
      <c r="H126" s="299">
        <f t="shared" si="75"/>
        <v>42.719829120683521</v>
      </c>
      <c r="I126" s="300">
        <f t="shared" si="81"/>
        <v>0.7628540914407772</v>
      </c>
      <c r="J126" s="404">
        <f t="shared" si="82"/>
        <v>2.6315789473684212</v>
      </c>
      <c r="K126" s="299">
        <f t="shared" si="76"/>
        <v>154.71428571428569</v>
      </c>
      <c r="L126" s="405">
        <f t="shared" si="80"/>
        <v>54.732805519176516</v>
      </c>
      <c r="M126" s="362">
        <f t="shared" si="77"/>
        <v>6.9513406156900652E-3</v>
      </c>
      <c r="N126" s="406">
        <f t="shared" si="78"/>
        <v>0.35624334820376297</v>
      </c>
      <c r="O126" s="330" t="s">
        <v>11</v>
      </c>
      <c r="P126" s="286" t="s">
        <v>71</v>
      </c>
      <c r="Q126" s="330" t="s">
        <v>27</v>
      </c>
      <c r="R126" s="272">
        <v>300</v>
      </c>
      <c r="S126" s="272">
        <f t="shared" si="83"/>
        <v>325</v>
      </c>
      <c r="T126" s="272">
        <f t="shared" si="84"/>
        <v>350</v>
      </c>
      <c r="U126" s="272">
        <f t="shared" si="85"/>
        <v>375</v>
      </c>
      <c r="V126" s="272">
        <f t="shared" si="86"/>
        <v>400</v>
      </c>
      <c r="W126" s="272">
        <f t="shared" si="87"/>
        <v>425</v>
      </c>
      <c r="X126" s="272">
        <f t="shared" si="88"/>
        <v>450</v>
      </c>
      <c r="Y126" s="274" t="s">
        <v>324</v>
      </c>
      <c r="Z126" s="355" t="s">
        <v>325</v>
      </c>
      <c r="AA126" s="360">
        <f>(R126-25)/2.37</f>
        <v>116.03375527426159</v>
      </c>
      <c r="AB126" s="343">
        <f>(R126)/2.37</f>
        <v>126.58227848101265</v>
      </c>
      <c r="AC126" s="343">
        <f>(R126+25)/2.37</f>
        <v>137.13080168776369</v>
      </c>
      <c r="AD126" s="343">
        <f>(R126+50)/2.37</f>
        <v>147.67932489451476</v>
      </c>
      <c r="AE126" s="343">
        <f>(R126+75)/2.37</f>
        <v>158.22784810126581</v>
      </c>
      <c r="AF126" s="343">
        <f>(R126+100)/2.37</f>
        <v>168.77637130801688</v>
      </c>
      <c r="AG126" s="343">
        <f>(R126+125)/2.37</f>
        <v>179.32489451476792</v>
      </c>
      <c r="AH126" s="343">
        <f>(R126+150)/2.37</f>
        <v>189.87341772151899</v>
      </c>
      <c r="AI126" s="274" t="s">
        <v>329</v>
      </c>
      <c r="AJ126" s="374" t="s">
        <v>291</v>
      </c>
      <c r="AK126" s="369">
        <v>10</v>
      </c>
      <c r="AL126" s="321">
        <v>19</v>
      </c>
      <c r="AM126" s="323">
        <v>16</v>
      </c>
      <c r="AN126" s="419">
        <f t="shared" si="52"/>
        <v>139.53488372093022</v>
      </c>
      <c r="AO126" s="420">
        <f t="shared" si="52"/>
        <v>151.16279069767444</v>
      </c>
      <c r="AP126" s="420">
        <f t="shared" si="52"/>
        <v>162.79069767441862</v>
      </c>
      <c r="AQ126" s="420">
        <f t="shared" si="51"/>
        <v>174.41860465116281</v>
      </c>
      <c r="AR126" s="420">
        <f t="shared" si="51"/>
        <v>186.04651162790699</v>
      </c>
      <c r="AS126" s="420">
        <f t="shared" si="51"/>
        <v>197.67441860465118</v>
      </c>
      <c r="AT126" s="420">
        <f t="shared" si="51"/>
        <v>209.30232558139537</v>
      </c>
      <c r="AU126" s="324" t="str">
        <f t="shared" si="54"/>
        <v/>
      </c>
      <c r="AV126" s="421" t="str">
        <f t="shared" si="89"/>
        <v>VIP01</v>
      </c>
      <c r="AW126" s="324" t="str">
        <f t="shared" si="56"/>
        <v/>
      </c>
      <c r="AX126" s="422" t="str">
        <f t="shared" si="57"/>
        <v>KI03</v>
      </c>
      <c r="AY126" s="284"/>
      <c r="AZ126" s="286"/>
    </row>
    <row r="127" spans="1:52" s="271" customFormat="1" ht="13.5" customHeight="1" x14ac:dyDescent="0.2">
      <c r="A127" s="512" t="s">
        <v>636</v>
      </c>
      <c r="B127" s="313" t="s">
        <v>332</v>
      </c>
      <c r="C127" s="551">
        <v>3</v>
      </c>
      <c r="D127" s="336">
        <v>200</v>
      </c>
      <c r="E127" s="272">
        <v>240</v>
      </c>
      <c r="F127" s="337">
        <v>76</v>
      </c>
      <c r="G127" s="301">
        <v>2.65</v>
      </c>
      <c r="H127" s="299">
        <f t="shared" si="75"/>
        <v>39.15984336062656</v>
      </c>
      <c r="I127" s="300">
        <f t="shared" si="81"/>
        <v>0.69928291715404567</v>
      </c>
      <c r="J127" s="404">
        <f t="shared" si="82"/>
        <v>2.6315789473684212</v>
      </c>
      <c r="K127" s="299">
        <f t="shared" si="76"/>
        <v>141.82142857142856</v>
      </c>
      <c r="L127" s="405">
        <f t="shared" si="80"/>
        <v>54.732805519176516</v>
      </c>
      <c r="M127" s="362">
        <f t="shared" si="77"/>
        <v>6.9513406156900652E-3</v>
      </c>
      <c r="N127" s="406">
        <f t="shared" si="78"/>
        <v>0.38862910713137777</v>
      </c>
      <c r="O127" s="330" t="s">
        <v>11</v>
      </c>
      <c r="P127" s="286" t="s">
        <v>11</v>
      </c>
      <c r="Q127" s="330" t="s">
        <v>27</v>
      </c>
      <c r="R127" s="272">
        <v>275</v>
      </c>
      <c r="S127" s="272">
        <f t="shared" si="83"/>
        <v>300</v>
      </c>
      <c r="T127" s="272">
        <f t="shared" si="84"/>
        <v>325</v>
      </c>
      <c r="U127" s="272">
        <f t="shared" si="85"/>
        <v>350</v>
      </c>
      <c r="V127" s="272">
        <f t="shared" si="86"/>
        <v>375</v>
      </c>
      <c r="W127" s="272">
        <f t="shared" si="87"/>
        <v>400</v>
      </c>
      <c r="X127" s="272">
        <f t="shared" si="88"/>
        <v>425</v>
      </c>
      <c r="Y127" s="274" t="s">
        <v>324</v>
      </c>
      <c r="Z127" s="355" t="s">
        <v>325</v>
      </c>
      <c r="AA127" s="360">
        <f>(R127-25)/2.37</f>
        <v>105.48523206751054</v>
      </c>
      <c r="AB127" s="343">
        <f>(R127)/2.37</f>
        <v>116.03375527426159</v>
      </c>
      <c r="AC127" s="343">
        <f>(R127+25)/2.37</f>
        <v>126.58227848101265</v>
      </c>
      <c r="AD127" s="343">
        <f>(R127+50)/2.37</f>
        <v>137.13080168776369</v>
      </c>
      <c r="AE127" s="343">
        <f>(R127+75)/2.37</f>
        <v>147.67932489451476</v>
      </c>
      <c r="AF127" s="343">
        <f>(R127+100)/2.37</f>
        <v>158.22784810126581</v>
      </c>
      <c r="AG127" s="343">
        <f>(R127+125)/2.37</f>
        <v>168.77637130801688</v>
      </c>
      <c r="AH127" s="343">
        <f>(R127+150)/2.37</f>
        <v>179.32489451476792</v>
      </c>
      <c r="AI127" s="274" t="s">
        <v>329</v>
      </c>
      <c r="AJ127" s="374" t="s">
        <v>291</v>
      </c>
      <c r="AK127" s="369">
        <v>10</v>
      </c>
      <c r="AL127" s="321">
        <v>19</v>
      </c>
      <c r="AM127" s="323">
        <v>16</v>
      </c>
      <c r="AN127" s="419">
        <f t="shared" si="52"/>
        <v>127.90697674418605</v>
      </c>
      <c r="AO127" s="420">
        <f t="shared" si="52"/>
        <v>139.53488372093022</v>
      </c>
      <c r="AP127" s="420">
        <f t="shared" si="52"/>
        <v>151.16279069767444</v>
      </c>
      <c r="AQ127" s="420">
        <f t="shared" si="51"/>
        <v>162.79069767441862</v>
      </c>
      <c r="AR127" s="420">
        <f t="shared" si="51"/>
        <v>174.41860465116281</v>
      </c>
      <c r="AS127" s="420">
        <f t="shared" si="51"/>
        <v>186.04651162790699</v>
      </c>
      <c r="AT127" s="420">
        <f t="shared" si="51"/>
        <v>197.67441860465118</v>
      </c>
      <c r="AU127" s="324" t="str">
        <f t="shared" si="54"/>
        <v/>
      </c>
      <c r="AV127" s="421" t="str">
        <f t="shared" si="89"/>
        <v>VIP01</v>
      </c>
      <c r="AW127" s="324" t="str">
        <f t="shared" si="56"/>
        <v/>
      </c>
      <c r="AX127" s="422" t="str">
        <f t="shared" si="57"/>
        <v>KI03</v>
      </c>
      <c r="AY127" s="284"/>
      <c r="AZ127" s="286"/>
    </row>
    <row r="128" spans="1:52" s="271" customFormat="1" ht="13.5" customHeight="1" x14ac:dyDescent="0.2">
      <c r="A128" s="512" t="s">
        <v>636</v>
      </c>
      <c r="B128" s="313" t="s">
        <v>430</v>
      </c>
      <c r="C128" s="551">
        <v>4</v>
      </c>
      <c r="D128" s="336">
        <v>153</v>
      </c>
      <c r="E128" s="272">
        <v>200</v>
      </c>
      <c r="F128" s="337">
        <v>57</v>
      </c>
      <c r="G128" s="301">
        <v>2.7</v>
      </c>
      <c r="H128" s="299">
        <f t="shared" si="75"/>
        <v>61.728395061728385</v>
      </c>
      <c r="I128" s="300">
        <f t="shared" si="81"/>
        <v>1.1022927689594355</v>
      </c>
      <c r="J128" s="404">
        <f t="shared" si="82"/>
        <v>2.6842105263157894</v>
      </c>
      <c r="K128" s="299">
        <f t="shared" si="76"/>
        <v>170.64075630252103</v>
      </c>
      <c r="L128" s="405">
        <f t="shared" si="80"/>
        <v>47.871653407836256</v>
      </c>
      <c r="M128" s="362">
        <f t="shared" si="77"/>
        <v>5.8479532163743693E-3</v>
      </c>
      <c r="N128" s="406">
        <f t="shared" si="78"/>
        <v>0.28219079903566635</v>
      </c>
      <c r="O128" s="330" t="s">
        <v>17</v>
      </c>
      <c r="P128" s="286" t="s">
        <v>431</v>
      </c>
      <c r="Q128" s="427"/>
      <c r="R128" s="422">
        <v>450</v>
      </c>
      <c r="S128" s="422">
        <f t="shared" si="83"/>
        <v>475</v>
      </c>
      <c r="T128" s="422">
        <f t="shared" si="84"/>
        <v>500</v>
      </c>
      <c r="U128" s="422">
        <f t="shared" si="85"/>
        <v>525</v>
      </c>
      <c r="V128" s="422">
        <f t="shared" si="86"/>
        <v>550</v>
      </c>
      <c r="W128" s="422">
        <f t="shared" si="87"/>
        <v>575</v>
      </c>
      <c r="X128" s="422">
        <f t="shared" si="88"/>
        <v>600</v>
      </c>
      <c r="Y128" s="298"/>
      <c r="Z128" s="356"/>
      <c r="AA128" s="428"/>
      <c r="AB128" s="429"/>
      <c r="AC128" s="429"/>
      <c r="AD128" s="429"/>
      <c r="AE128" s="429"/>
      <c r="AF128" s="429"/>
      <c r="AG128" s="429"/>
      <c r="AH128" s="429"/>
      <c r="AI128" s="298"/>
      <c r="AJ128" s="374"/>
      <c r="AK128" s="369"/>
      <c r="AL128" s="321"/>
      <c r="AM128" s="323"/>
      <c r="AN128" s="360">
        <f t="shared" si="52"/>
        <v>209.30232558139537</v>
      </c>
      <c r="AO128" s="343">
        <f t="shared" si="52"/>
        <v>220.93023255813955</v>
      </c>
      <c r="AP128" s="343">
        <f t="shared" si="52"/>
        <v>232.55813953488374</v>
      </c>
      <c r="AQ128" s="343">
        <f t="shared" si="51"/>
        <v>244.18604651162792</v>
      </c>
      <c r="AR128" s="343">
        <f t="shared" si="51"/>
        <v>255.81395348837211</v>
      </c>
      <c r="AS128" s="343">
        <f t="shared" si="51"/>
        <v>267.44186046511629</v>
      </c>
      <c r="AT128" s="343">
        <f t="shared" si="51"/>
        <v>279.06976744186045</v>
      </c>
      <c r="AU128" s="284" t="str">
        <f t="shared" si="54"/>
        <v>151310-E-003</v>
      </c>
      <c r="AV128" s="309" t="str">
        <f t="shared" si="89"/>
        <v>VIP01</v>
      </c>
      <c r="AW128" s="284" t="str">
        <f t="shared" si="56"/>
        <v>151512-E-003</v>
      </c>
      <c r="AX128" s="284" t="str">
        <f t="shared" si="57"/>
        <v>KI03</v>
      </c>
      <c r="AY128" s="284"/>
      <c r="AZ128" s="286"/>
    </row>
    <row r="129" spans="1:52" s="271" customFormat="1" ht="13.5" customHeight="1" x14ac:dyDescent="0.2">
      <c r="A129" s="512" t="s">
        <v>636</v>
      </c>
      <c r="B129" s="313" t="s">
        <v>105</v>
      </c>
      <c r="C129" s="551">
        <v>5</v>
      </c>
      <c r="D129" s="336">
        <v>200</v>
      </c>
      <c r="E129" s="272">
        <v>222</v>
      </c>
      <c r="F129" s="337">
        <v>70</v>
      </c>
      <c r="G129" s="301">
        <v>2.86</v>
      </c>
      <c r="H129" s="299">
        <f t="shared" si="75"/>
        <v>39.732994278448828</v>
      </c>
      <c r="I129" s="300">
        <f t="shared" si="81"/>
        <v>0.70951775497230052</v>
      </c>
      <c r="J129" s="404">
        <f t="shared" si="82"/>
        <v>2.8571428571428572</v>
      </c>
      <c r="K129" s="299">
        <f t="shared" si="76"/>
        <v>142.1875</v>
      </c>
      <c r="L129" s="405">
        <f t="shared" si="80"/>
        <v>54.732805519176516</v>
      </c>
      <c r="M129" s="362">
        <f t="shared" si="77"/>
        <v>9.990009990009333E-4</v>
      </c>
      <c r="N129" s="406">
        <f t="shared" si="78"/>
        <v>0.38531895085500262</v>
      </c>
      <c r="O129" s="330" t="s">
        <v>23</v>
      </c>
      <c r="P129" s="286" t="s">
        <v>23</v>
      </c>
      <c r="Q129" s="330" t="s">
        <v>18</v>
      </c>
      <c r="R129" s="272">
        <v>325</v>
      </c>
      <c r="S129" s="272">
        <f t="shared" si="83"/>
        <v>350</v>
      </c>
      <c r="T129" s="272">
        <f t="shared" si="84"/>
        <v>375</v>
      </c>
      <c r="U129" s="272">
        <f t="shared" si="85"/>
        <v>400</v>
      </c>
      <c r="V129" s="272">
        <f t="shared" si="86"/>
        <v>425</v>
      </c>
      <c r="W129" s="272">
        <f t="shared" si="87"/>
        <v>450</v>
      </c>
      <c r="X129" s="272">
        <f t="shared" si="88"/>
        <v>475</v>
      </c>
      <c r="Y129" s="274" t="s">
        <v>322</v>
      </c>
      <c r="Z129" s="355" t="s">
        <v>323</v>
      </c>
      <c r="AA129" s="360">
        <f>(R129-25)/2.52</f>
        <v>119.04761904761905</v>
      </c>
      <c r="AB129" s="343">
        <f>(R129)/2.52</f>
        <v>128.96825396825398</v>
      </c>
      <c r="AC129" s="343">
        <f>(R129+25)/2.52</f>
        <v>138.88888888888889</v>
      </c>
      <c r="AD129" s="343">
        <f>(R129+50)/2.52</f>
        <v>148.8095238095238</v>
      </c>
      <c r="AE129" s="343">
        <f>(R129+75)/2.52</f>
        <v>158.73015873015873</v>
      </c>
      <c r="AF129" s="343">
        <f>(R129+100)/2.52</f>
        <v>168.65079365079364</v>
      </c>
      <c r="AG129" s="343">
        <f>(R129+125)/2.52</f>
        <v>178.57142857142858</v>
      </c>
      <c r="AH129" s="343">
        <f>(R129+150)/2.52</f>
        <v>188.49206349206349</v>
      </c>
      <c r="AI129" s="274" t="s">
        <v>330</v>
      </c>
      <c r="AJ129" s="374" t="s">
        <v>291</v>
      </c>
      <c r="AK129" s="367" t="s">
        <v>250</v>
      </c>
      <c r="AL129" s="322" t="s">
        <v>251</v>
      </c>
      <c r="AM129" s="368" t="s">
        <v>245</v>
      </c>
      <c r="AN129" s="360">
        <f t="shared" si="52"/>
        <v>151.16279069767444</v>
      </c>
      <c r="AO129" s="343">
        <f t="shared" si="52"/>
        <v>162.79069767441862</v>
      </c>
      <c r="AP129" s="343">
        <f t="shared" si="52"/>
        <v>174.41860465116281</v>
      </c>
      <c r="AQ129" s="343">
        <f t="shared" si="51"/>
        <v>186.04651162790699</v>
      </c>
      <c r="AR129" s="343">
        <f t="shared" si="51"/>
        <v>197.67441860465118</v>
      </c>
      <c r="AS129" s="343">
        <f t="shared" si="51"/>
        <v>209.30232558139537</v>
      </c>
      <c r="AT129" s="343">
        <f t="shared" si="51"/>
        <v>220.93023255813955</v>
      </c>
      <c r="AU129" s="422" t="str">
        <f t="shared" si="54"/>
        <v/>
      </c>
      <c r="AV129" s="421" t="str">
        <f t="shared" si="89"/>
        <v>VIP01</v>
      </c>
      <c r="AW129" s="422" t="str">
        <f t="shared" si="56"/>
        <v/>
      </c>
      <c r="AX129" s="422" t="str">
        <f t="shared" si="57"/>
        <v>KI03</v>
      </c>
      <c r="AY129" s="285"/>
      <c r="AZ129" s="327"/>
    </row>
    <row r="130" spans="1:52" s="271" customFormat="1" ht="13.5" customHeight="1" x14ac:dyDescent="0.2">
      <c r="A130" s="512" t="s">
        <v>106</v>
      </c>
      <c r="B130" s="348" t="s">
        <v>675</v>
      </c>
      <c r="C130" s="554">
        <v>2</v>
      </c>
      <c r="D130" s="336">
        <v>140</v>
      </c>
      <c r="E130" s="272">
        <v>200</v>
      </c>
      <c r="F130" s="325">
        <v>51</v>
      </c>
      <c r="G130" s="301">
        <v>2.93</v>
      </c>
      <c r="H130" s="299">
        <f t="shared" si="75"/>
        <v>58.241796642942838</v>
      </c>
      <c r="I130" s="300">
        <f t="shared" si="81"/>
        <v>1.0400320829096936</v>
      </c>
      <c r="J130" s="404">
        <f t="shared" si="82"/>
        <v>2.7450980392156863</v>
      </c>
      <c r="K130" s="299">
        <f t="shared" si="76"/>
        <v>165.88010204081633</v>
      </c>
      <c r="L130" s="405">
        <f t="shared" si="80"/>
        <v>45.792750517958623</v>
      </c>
      <c r="M130" s="362">
        <f t="shared" si="77"/>
        <v>6.3106471257445007E-2</v>
      </c>
      <c r="N130" s="406">
        <f t="shared" si="78"/>
        <v>0.29465390215633924</v>
      </c>
      <c r="O130" s="330" t="s">
        <v>5</v>
      </c>
      <c r="P130" s="286" t="s">
        <v>4</v>
      </c>
      <c r="Q130" s="427"/>
      <c r="R130" s="422">
        <v>500</v>
      </c>
      <c r="S130" s="422">
        <f t="shared" si="83"/>
        <v>525</v>
      </c>
      <c r="T130" s="422">
        <f t="shared" si="84"/>
        <v>550</v>
      </c>
      <c r="U130" s="422">
        <f t="shared" si="85"/>
        <v>575</v>
      </c>
      <c r="V130" s="422">
        <f t="shared" si="86"/>
        <v>600</v>
      </c>
      <c r="W130" s="422">
        <f t="shared" si="87"/>
        <v>625</v>
      </c>
      <c r="X130" s="422">
        <f t="shared" si="88"/>
        <v>650</v>
      </c>
      <c r="Y130" s="298"/>
      <c r="Z130" s="356"/>
      <c r="AA130" s="428"/>
      <c r="AB130" s="429"/>
      <c r="AC130" s="429"/>
      <c r="AD130" s="429"/>
      <c r="AE130" s="429"/>
      <c r="AF130" s="429"/>
      <c r="AG130" s="429"/>
      <c r="AH130" s="429"/>
      <c r="AI130" s="298"/>
      <c r="AJ130" s="374"/>
      <c r="AK130" s="367"/>
      <c r="AL130" s="322"/>
      <c r="AM130" s="368"/>
      <c r="AN130" s="360">
        <f t="shared" si="52"/>
        <v>232.55813953488374</v>
      </c>
      <c r="AO130" s="343">
        <f t="shared" si="52"/>
        <v>244.18604651162792</v>
      </c>
      <c r="AP130" s="343">
        <f t="shared" si="52"/>
        <v>255.81395348837211</v>
      </c>
      <c r="AQ130" s="343">
        <f t="shared" si="51"/>
        <v>267.44186046511629</v>
      </c>
      <c r="AR130" s="343">
        <f t="shared" si="51"/>
        <v>279.06976744186045</v>
      </c>
      <c r="AS130" s="343">
        <f t="shared" si="51"/>
        <v>290.69767441860466</v>
      </c>
      <c r="AT130" s="343">
        <f t="shared" si="51"/>
        <v>302.32558139534888</v>
      </c>
      <c r="AU130" s="396" t="str">
        <f t="shared" si="54"/>
        <v>151310-E-003 + 3x151310-D-024</v>
      </c>
      <c r="AV130" s="309" t="str">
        <f t="shared" si="89"/>
        <v>VIP01</v>
      </c>
      <c r="AW130" s="324"/>
      <c r="AX130" s="422" t="str">
        <f t="shared" si="57"/>
        <v>KI03</v>
      </c>
      <c r="AY130" s="320"/>
      <c r="AZ130" s="328"/>
    </row>
    <row r="131" spans="1:52" s="271" customFormat="1" ht="13.5" customHeight="1" x14ac:dyDescent="0.2">
      <c r="A131" s="512" t="s">
        <v>106</v>
      </c>
      <c r="B131" s="348" t="s">
        <v>372</v>
      </c>
      <c r="C131" s="554">
        <v>3</v>
      </c>
      <c r="D131" s="336">
        <v>140</v>
      </c>
      <c r="E131" s="272">
        <v>200</v>
      </c>
      <c r="F131" s="337">
        <v>57</v>
      </c>
      <c r="G131" s="301">
        <v>2.9</v>
      </c>
      <c r="H131" s="299">
        <f t="shared" si="75"/>
        <v>53.507728894173603</v>
      </c>
      <c r="I131" s="300">
        <f t="shared" si="81"/>
        <v>0.95549515882452862</v>
      </c>
      <c r="J131" s="404">
        <f t="shared" si="82"/>
        <v>2.4561403508771931</v>
      </c>
      <c r="K131" s="299">
        <f t="shared" si="76"/>
        <v>186.48596938775512</v>
      </c>
      <c r="L131" s="405">
        <f t="shared" si="80"/>
        <v>45.792750517958623</v>
      </c>
      <c r="M131" s="362">
        <f t="shared" si="77"/>
        <v>0.15305505142165754</v>
      </c>
      <c r="N131" s="406">
        <f t="shared" si="78"/>
        <v>0.2899314886595119</v>
      </c>
      <c r="O131" s="330" t="s">
        <v>5</v>
      </c>
      <c r="P131" s="286" t="s">
        <v>4</v>
      </c>
      <c r="Q131" s="427"/>
      <c r="R131" s="422">
        <v>450</v>
      </c>
      <c r="S131" s="422">
        <f t="shared" si="83"/>
        <v>475</v>
      </c>
      <c r="T131" s="422">
        <f t="shared" si="84"/>
        <v>500</v>
      </c>
      <c r="U131" s="422">
        <f t="shared" si="85"/>
        <v>525</v>
      </c>
      <c r="V131" s="422">
        <f t="shared" si="86"/>
        <v>550</v>
      </c>
      <c r="W131" s="422">
        <f t="shared" si="87"/>
        <v>575</v>
      </c>
      <c r="X131" s="422">
        <f t="shared" si="88"/>
        <v>600</v>
      </c>
      <c r="Y131" s="298"/>
      <c r="Z131" s="356"/>
      <c r="AA131" s="428"/>
      <c r="AB131" s="429"/>
      <c r="AC131" s="429"/>
      <c r="AD131" s="429"/>
      <c r="AE131" s="429"/>
      <c r="AF131" s="429"/>
      <c r="AG131" s="429"/>
      <c r="AH131" s="429"/>
      <c r="AI131" s="298"/>
      <c r="AJ131" s="374"/>
      <c r="AK131" s="367"/>
      <c r="AL131" s="322"/>
      <c r="AM131" s="368"/>
      <c r="AN131" s="360">
        <f t="shared" si="52"/>
        <v>209.30232558139537</v>
      </c>
      <c r="AO131" s="343">
        <f t="shared" si="52"/>
        <v>220.93023255813955</v>
      </c>
      <c r="AP131" s="343">
        <f t="shared" si="52"/>
        <v>232.55813953488374</v>
      </c>
      <c r="AQ131" s="343">
        <f t="shared" si="51"/>
        <v>244.18604651162792</v>
      </c>
      <c r="AR131" s="343">
        <f t="shared" si="51"/>
        <v>255.81395348837211</v>
      </c>
      <c r="AS131" s="343">
        <f t="shared" si="51"/>
        <v>267.44186046511629</v>
      </c>
      <c r="AT131" s="343">
        <f t="shared" si="51"/>
        <v>279.06976744186045</v>
      </c>
      <c r="AU131" s="284" t="str">
        <f t="shared" si="54"/>
        <v>151310-E-003</v>
      </c>
      <c r="AV131" s="309" t="str">
        <f t="shared" si="89"/>
        <v>VIP01</v>
      </c>
      <c r="AW131" s="284" t="str">
        <f t="shared" si="56"/>
        <v>151512-E-003</v>
      </c>
      <c r="AX131" s="284" t="str">
        <f t="shared" si="57"/>
        <v>KI04</v>
      </c>
      <c r="AY131" s="320"/>
      <c r="AZ131" s="328"/>
    </row>
    <row r="132" spans="1:52" s="271" customFormat="1" ht="13.5" customHeight="1" x14ac:dyDescent="0.2">
      <c r="A132" s="512" t="s">
        <v>106</v>
      </c>
      <c r="B132" s="313" t="s">
        <v>370</v>
      </c>
      <c r="C132" s="551">
        <v>4</v>
      </c>
      <c r="D132" s="336">
        <v>160</v>
      </c>
      <c r="E132" s="272">
        <v>216</v>
      </c>
      <c r="F132" s="337">
        <v>63</v>
      </c>
      <c r="G132" s="301">
        <v>2.6</v>
      </c>
      <c r="H132" s="299">
        <f t="shared" si="75"/>
        <v>55.473372781065081</v>
      </c>
      <c r="I132" s="300">
        <f t="shared" si="81"/>
        <v>0.99059594251901928</v>
      </c>
      <c r="J132" s="404">
        <f t="shared" si="82"/>
        <v>2.5396825396825395</v>
      </c>
      <c r="K132" s="299">
        <f t="shared" si="76"/>
        <v>166.11328125</v>
      </c>
      <c r="L132" s="405">
        <f t="shared" si="80"/>
        <v>48.954509496061739</v>
      </c>
      <c r="M132" s="362">
        <f t="shared" si="77"/>
        <v>2.3199023199023287E-2</v>
      </c>
      <c r="N132" s="406">
        <f t="shared" si="78"/>
        <v>0.30170482889424721</v>
      </c>
      <c r="O132" s="330" t="s">
        <v>5</v>
      </c>
      <c r="P132" s="286" t="s">
        <v>4</v>
      </c>
      <c r="Q132" s="330" t="s">
        <v>27</v>
      </c>
      <c r="R132" s="272">
        <v>375</v>
      </c>
      <c r="S132" s="272">
        <f t="shared" si="83"/>
        <v>400</v>
      </c>
      <c r="T132" s="272">
        <f t="shared" si="84"/>
        <v>425</v>
      </c>
      <c r="U132" s="272">
        <f t="shared" si="85"/>
        <v>450</v>
      </c>
      <c r="V132" s="272">
        <f t="shared" si="86"/>
        <v>475</v>
      </c>
      <c r="W132" s="272">
        <f t="shared" si="87"/>
        <v>500</v>
      </c>
      <c r="X132" s="272">
        <f t="shared" si="88"/>
        <v>525</v>
      </c>
      <c r="Y132" s="274" t="s">
        <v>321</v>
      </c>
      <c r="Z132" s="356"/>
      <c r="AA132" s="360">
        <f>(R132-25)/2.6</f>
        <v>134.61538461538461</v>
      </c>
      <c r="AB132" s="343">
        <f>R132/2.6</f>
        <v>144.23076923076923</v>
      </c>
      <c r="AC132" s="343">
        <f>(R132+25)/2.6</f>
        <v>153.84615384615384</v>
      </c>
      <c r="AD132" s="343">
        <f>(R132+50)/2.6</f>
        <v>163.46153846153845</v>
      </c>
      <c r="AE132" s="343">
        <f>(R132+75)/2.6</f>
        <v>173.07692307692307</v>
      </c>
      <c r="AF132" s="343">
        <f>(R132+100)/2.6</f>
        <v>182.69230769230768</v>
      </c>
      <c r="AG132" s="343">
        <f>(R132+125)/2.6</f>
        <v>192.30769230769229</v>
      </c>
      <c r="AH132" s="343">
        <f>(R132+150)/2.6</f>
        <v>201.92307692307691</v>
      </c>
      <c r="AI132" s="274" t="s">
        <v>331</v>
      </c>
      <c r="AJ132" s="374" t="s">
        <v>291</v>
      </c>
      <c r="AK132" s="369">
        <v>12</v>
      </c>
      <c r="AL132" s="321">
        <v>17</v>
      </c>
      <c r="AM132" s="323">
        <v>15</v>
      </c>
      <c r="AN132" s="360">
        <f t="shared" si="52"/>
        <v>174.41860465116281</v>
      </c>
      <c r="AO132" s="343">
        <f t="shared" si="52"/>
        <v>186.04651162790699</v>
      </c>
      <c r="AP132" s="343">
        <f t="shared" si="52"/>
        <v>197.67441860465118</v>
      </c>
      <c r="AQ132" s="343">
        <f t="shared" si="51"/>
        <v>209.30232558139537</v>
      </c>
      <c r="AR132" s="343">
        <f t="shared" si="51"/>
        <v>220.93023255813955</v>
      </c>
      <c r="AS132" s="343">
        <f t="shared" si="51"/>
        <v>232.55813953488374</v>
      </c>
      <c r="AT132" s="343">
        <f t="shared" si="51"/>
        <v>244.18604651162792</v>
      </c>
      <c r="AU132" s="284" t="str">
        <f t="shared" si="54"/>
        <v>151310-E-002</v>
      </c>
      <c r="AV132" s="309" t="str">
        <f t="shared" si="89"/>
        <v>VIP01</v>
      </c>
      <c r="AW132" s="284" t="str">
        <f t="shared" si="56"/>
        <v>151512-E-002</v>
      </c>
      <c r="AX132" s="284" t="str">
        <f t="shared" si="57"/>
        <v>KI03</v>
      </c>
      <c r="AY132" s="284"/>
      <c r="AZ132" s="286"/>
    </row>
    <row r="133" spans="1:52" s="271" customFormat="1" ht="13.5" customHeight="1" x14ac:dyDescent="0.2">
      <c r="A133" s="512" t="s">
        <v>106</v>
      </c>
      <c r="B133" s="313" t="s">
        <v>676</v>
      </c>
      <c r="C133" s="551">
        <v>5</v>
      </c>
      <c r="D133" s="336">
        <v>130</v>
      </c>
      <c r="E133" s="272">
        <v>200</v>
      </c>
      <c r="F133" s="325">
        <v>51</v>
      </c>
      <c r="G133" s="301">
        <v>2.9</v>
      </c>
      <c r="H133" s="299">
        <f t="shared" si="75"/>
        <v>59.453032104637337</v>
      </c>
      <c r="I133" s="300">
        <f t="shared" si="81"/>
        <v>1.0616612875828095</v>
      </c>
      <c r="J133" s="404">
        <f t="shared" si="82"/>
        <v>2.5490196078431371</v>
      </c>
      <c r="K133" s="299">
        <f t="shared" si="76"/>
        <v>178.64010989010993</v>
      </c>
      <c r="L133" s="405">
        <f t="shared" si="80"/>
        <v>44.126998538309856</v>
      </c>
      <c r="M133" s="362">
        <f t="shared" si="77"/>
        <v>0.12102772143340099</v>
      </c>
      <c r="N133" s="406">
        <f t="shared" si="78"/>
        <v>0.28102841422045177</v>
      </c>
      <c r="O133" s="330" t="s">
        <v>5</v>
      </c>
      <c r="P133" s="286" t="s">
        <v>4</v>
      </c>
      <c r="Q133" s="430"/>
      <c r="R133" s="422">
        <v>500</v>
      </c>
      <c r="S133" s="422">
        <f t="shared" si="83"/>
        <v>525</v>
      </c>
      <c r="T133" s="422">
        <f t="shared" si="84"/>
        <v>550</v>
      </c>
      <c r="U133" s="422">
        <f t="shared" si="85"/>
        <v>575</v>
      </c>
      <c r="V133" s="422">
        <f t="shared" si="86"/>
        <v>600</v>
      </c>
      <c r="W133" s="422">
        <f t="shared" si="87"/>
        <v>625</v>
      </c>
      <c r="X133" s="422">
        <f t="shared" si="88"/>
        <v>650</v>
      </c>
      <c r="Y133" s="431"/>
      <c r="Z133" s="432"/>
      <c r="AA133" s="419"/>
      <c r="AB133" s="420"/>
      <c r="AC133" s="420"/>
      <c r="AD133" s="420"/>
      <c r="AE133" s="420"/>
      <c r="AF133" s="420"/>
      <c r="AG133" s="420"/>
      <c r="AH133" s="420"/>
      <c r="AI133" s="431"/>
      <c r="AJ133" s="374"/>
      <c r="AK133" s="369"/>
      <c r="AL133" s="321"/>
      <c r="AM133" s="323"/>
      <c r="AN133" s="360">
        <f t="shared" si="52"/>
        <v>232.55813953488374</v>
      </c>
      <c r="AO133" s="343">
        <f t="shared" si="52"/>
        <v>244.18604651162792</v>
      </c>
      <c r="AP133" s="343">
        <f t="shared" si="52"/>
        <v>255.81395348837211</v>
      </c>
      <c r="AQ133" s="343">
        <f t="shared" si="51"/>
        <v>267.44186046511629</v>
      </c>
      <c r="AR133" s="343">
        <f t="shared" si="51"/>
        <v>279.06976744186045</v>
      </c>
      <c r="AS133" s="343">
        <f t="shared" si="51"/>
        <v>290.69767441860466</v>
      </c>
      <c r="AT133" s="343">
        <f t="shared" si="51"/>
        <v>302.32558139534888</v>
      </c>
      <c r="AU133" s="396" t="str">
        <f t="shared" ref="AU133:AU197" si="100">IF(E133&gt;222,"",IF(E133=222,IF(D133&gt;179,"","151310-E-001"),IF(E133=216,"151310-E-002",IF(E133=190,"151310-E-004",IF(E133=200,IF(F133=57,"151310-E-003","151310-E-003 + 3x151310-D-024"),)))))</f>
        <v>151310-E-003 + 3x151310-D-024</v>
      </c>
      <c r="AV133" s="309" t="str">
        <f t="shared" si="89"/>
        <v>VIP01</v>
      </c>
      <c r="AW133" s="614" t="str">
        <f t="shared" ref="AW133:AW196" si="101">IF(E133&gt;222,"",IF(E133=222,IF(D133&gt;181,"","151512-E-001"),IF(E133=216,"151512-E-002",IF(E133=200,IF(F133=57,"151512-E-003","151512-E-003 + 3x151310-D-024"),""))))</f>
        <v>151512-E-003 + 3x151310-D-024</v>
      </c>
      <c r="AX133" s="272" t="str">
        <f t="shared" si="57"/>
        <v>KI04</v>
      </c>
      <c r="AY133" s="284"/>
      <c r="AZ133" s="286"/>
    </row>
    <row r="134" spans="1:52" s="271" customFormat="1" ht="13.5" customHeight="1" x14ac:dyDescent="0.2">
      <c r="A134" s="512" t="s">
        <v>106</v>
      </c>
      <c r="B134" s="313" t="s">
        <v>724</v>
      </c>
      <c r="C134" s="551">
        <v>6</v>
      </c>
      <c r="D134" s="336">
        <v>150</v>
      </c>
      <c r="E134" s="272">
        <v>200</v>
      </c>
      <c r="F134" s="337">
        <v>57</v>
      </c>
      <c r="G134" s="301">
        <v>2.59</v>
      </c>
      <c r="H134" s="299">
        <f t="shared" ref="H134" si="102">R134/(G134*G134)</f>
        <v>59.629403258746898</v>
      </c>
      <c r="I134" s="300">
        <f t="shared" ref="I134" si="103">H134/56</f>
        <v>1.0648107724776232</v>
      </c>
      <c r="J134" s="404">
        <f t="shared" ref="J134" si="104">D134/F134</f>
        <v>2.6315789473684212</v>
      </c>
      <c r="K134" s="299">
        <f t="shared" ref="K134" si="105">F134*(R134/56)/J134</f>
        <v>154.71428571428572</v>
      </c>
      <c r="L134" s="405">
        <f t="shared" ref="L134" si="106">0.6*SQRT(D134/150)*(72+7)</f>
        <v>47.4</v>
      </c>
      <c r="M134" s="362">
        <f t="shared" ref="M134" si="107">-(J134-G134)/G134</f>
        <v>-1.605364763259513E-2</v>
      </c>
      <c r="N134" s="406">
        <f t="shared" ref="N134" si="108">+(L134/(R134/56))*G134/F134</f>
        <v>0.30153052631578942</v>
      </c>
      <c r="O134" s="330" t="s">
        <v>5</v>
      </c>
      <c r="P134" s="286" t="s">
        <v>4</v>
      </c>
      <c r="Q134" s="430"/>
      <c r="R134" s="422">
        <v>400</v>
      </c>
      <c r="S134" s="422">
        <f t="shared" ref="S134" si="109">R134+25</f>
        <v>425</v>
      </c>
      <c r="T134" s="422">
        <f t="shared" ref="T134" si="110">R134+50</f>
        <v>450</v>
      </c>
      <c r="U134" s="422">
        <f t="shared" ref="U134" si="111">R134+75</f>
        <v>475</v>
      </c>
      <c r="V134" s="422">
        <f t="shared" ref="V134" si="112">R134+100</f>
        <v>500</v>
      </c>
      <c r="W134" s="422">
        <f t="shared" ref="W134" si="113">R134+125</f>
        <v>525</v>
      </c>
      <c r="X134" s="422">
        <f t="shared" ref="X134" si="114">R134+150</f>
        <v>550</v>
      </c>
      <c r="Y134" s="431"/>
      <c r="Z134" s="432"/>
      <c r="AA134" s="419">
        <f>(R134-25)/2.6</f>
        <v>144.23076923076923</v>
      </c>
      <c r="AB134" s="420">
        <f>R134/2.6</f>
        <v>153.84615384615384</v>
      </c>
      <c r="AC134" s="420">
        <f>(R134+25)/2.6</f>
        <v>163.46153846153845</v>
      </c>
      <c r="AD134" s="420">
        <f>(R134+50)/2.6</f>
        <v>173.07692307692307</v>
      </c>
      <c r="AE134" s="420">
        <f>(R134+75)/2.6</f>
        <v>182.69230769230768</v>
      </c>
      <c r="AF134" s="420">
        <f>(R134+100)/2.6</f>
        <v>192.30769230769229</v>
      </c>
      <c r="AG134" s="420">
        <f>(R134+125)/2.6</f>
        <v>201.92307692307691</v>
      </c>
      <c r="AH134" s="420">
        <f>(R134+150)/2.6</f>
        <v>211.53846153846152</v>
      </c>
      <c r="AI134" s="431"/>
      <c r="AJ134" s="374" t="s">
        <v>291</v>
      </c>
      <c r="AK134" s="369">
        <v>12</v>
      </c>
      <c r="AL134" s="321">
        <v>17</v>
      </c>
      <c r="AM134" s="323">
        <v>15</v>
      </c>
      <c r="AN134" s="360">
        <f t="shared" ref="AN134:AT134" si="115">R134/2.15</f>
        <v>186.04651162790699</v>
      </c>
      <c r="AO134" s="343">
        <f t="shared" si="115"/>
        <v>197.67441860465118</v>
      </c>
      <c r="AP134" s="343">
        <f t="shared" si="115"/>
        <v>209.30232558139537</v>
      </c>
      <c r="AQ134" s="343">
        <f t="shared" si="115"/>
        <v>220.93023255813955</v>
      </c>
      <c r="AR134" s="343">
        <f t="shared" si="115"/>
        <v>232.55813953488374</v>
      </c>
      <c r="AS134" s="343">
        <f t="shared" si="115"/>
        <v>244.18604651162792</v>
      </c>
      <c r="AT134" s="343">
        <f t="shared" si="115"/>
        <v>255.81395348837211</v>
      </c>
      <c r="AU134" s="324"/>
      <c r="AV134" s="421" t="str">
        <f t="shared" ref="AV134" si="116">IF(G134&gt;2.55,"VIP01",IF(AND(G134&gt;2.15,G134&lt;=2.55),"VIP02","VIP03"))</f>
        <v>VIP01</v>
      </c>
      <c r="AW134" s="284" t="s">
        <v>725</v>
      </c>
      <c r="AX134" s="284" t="str">
        <f t="shared" ref="AX134" si="117">IF(G134&lt;2.55,"KI02",IF(AND(G134&gt;=2.55,G134&lt;3.3),IF(G134-J134&lt;=0.3,"KI03","KI04"),IF(G134&gt;=3.3,"KI05","")))</f>
        <v>KI03</v>
      </c>
      <c r="AY134" s="284"/>
      <c r="AZ134" s="286"/>
    </row>
    <row r="135" spans="1:52" s="271" customFormat="1" ht="13.5" customHeight="1" x14ac:dyDescent="0.2">
      <c r="A135" s="513" t="s">
        <v>107</v>
      </c>
      <c r="B135" s="313" t="s">
        <v>108</v>
      </c>
      <c r="C135" s="551">
        <v>2</v>
      </c>
      <c r="D135" s="336">
        <v>208</v>
      </c>
      <c r="E135" s="272">
        <v>240</v>
      </c>
      <c r="F135" s="337">
        <v>76</v>
      </c>
      <c r="G135" s="301">
        <v>2.8</v>
      </c>
      <c r="H135" s="299">
        <f t="shared" si="75"/>
        <v>38.265306122448983</v>
      </c>
      <c r="I135" s="300">
        <f t="shared" si="81"/>
        <v>0.68330903790087472</v>
      </c>
      <c r="J135" s="404">
        <f t="shared" si="82"/>
        <v>2.736842105263158</v>
      </c>
      <c r="K135" s="299">
        <f t="shared" si="76"/>
        <v>148.76373626373623</v>
      </c>
      <c r="L135" s="405">
        <f t="shared" si="80"/>
        <v>55.816728675191989</v>
      </c>
      <c r="M135" s="362">
        <f t="shared" si="77"/>
        <v>2.2556390977443521E-2</v>
      </c>
      <c r="N135" s="406">
        <f t="shared" si="78"/>
        <v>0.38386241474868882</v>
      </c>
      <c r="O135" s="330" t="s">
        <v>39</v>
      </c>
      <c r="P135" s="286" t="s">
        <v>40</v>
      </c>
      <c r="Q135" s="330" t="s">
        <v>18</v>
      </c>
      <c r="R135" s="272">
        <v>300</v>
      </c>
      <c r="S135" s="272">
        <f t="shared" si="83"/>
        <v>325</v>
      </c>
      <c r="T135" s="272">
        <f t="shared" si="84"/>
        <v>350</v>
      </c>
      <c r="U135" s="272">
        <f t="shared" si="85"/>
        <v>375</v>
      </c>
      <c r="V135" s="272">
        <f t="shared" si="86"/>
        <v>400</v>
      </c>
      <c r="W135" s="272">
        <f t="shared" si="87"/>
        <v>425</v>
      </c>
      <c r="X135" s="272">
        <f t="shared" si="88"/>
        <v>450</v>
      </c>
      <c r="Y135" s="274" t="s">
        <v>324</v>
      </c>
      <c r="Z135" s="355" t="s">
        <v>325</v>
      </c>
      <c r="AA135" s="360">
        <f>(R135-25)/2.37</f>
        <v>116.03375527426159</v>
      </c>
      <c r="AB135" s="343">
        <f>(R135)/2.37</f>
        <v>126.58227848101265</v>
      </c>
      <c r="AC135" s="343">
        <f>(R135+25)/2.37</f>
        <v>137.13080168776369</v>
      </c>
      <c r="AD135" s="343">
        <f>(R135+50)/2.37</f>
        <v>147.67932489451476</v>
      </c>
      <c r="AE135" s="343">
        <f>(R135+75)/2.37</f>
        <v>158.22784810126581</v>
      </c>
      <c r="AF135" s="343">
        <f>(R135+100)/2.37</f>
        <v>168.77637130801688</v>
      </c>
      <c r="AG135" s="343">
        <f>(R135+125)/2.37</f>
        <v>179.32489451476792</v>
      </c>
      <c r="AH135" s="343">
        <f>(R135+150)/2.37</f>
        <v>189.87341772151899</v>
      </c>
      <c r="AI135" s="274" t="s">
        <v>329</v>
      </c>
      <c r="AJ135" s="374" t="s">
        <v>291</v>
      </c>
      <c r="AK135" s="367" t="s">
        <v>250</v>
      </c>
      <c r="AL135" s="322" t="s">
        <v>251</v>
      </c>
      <c r="AM135" s="368" t="s">
        <v>245</v>
      </c>
      <c r="AN135" s="419">
        <f t="shared" si="52"/>
        <v>139.53488372093022</v>
      </c>
      <c r="AO135" s="420">
        <f t="shared" si="52"/>
        <v>151.16279069767444</v>
      </c>
      <c r="AP135" s="420">
        <f t="shared" si="52"/>
        <v>162.79069767441862</v>
      </c>
      <c r="AQ135" s="420">
        <f t="shared" si="51"/>
        <v>174.41860465116281</v>
      </c>
      <c r="AR135" s="420">
        <f t="shared" si="51"/>
        <v>186.04651162790699</v>
      </c>
      <c r="AS135" s="420">
        <f t="shared" si="51"/>
        <v>197.67441860465118</v>
      </c>
      <c r="AT135" s="420">
        <f t="shared" si="51"/>
        <v>209.30232558139537</v>
      </c>
      <c r="AU135" s="324" t="str">
        <f t="shared" si="100"/>
        <v/>
      </c>
      <c r="AV135" s="421" t="str">
        <f t="shared" si="89"/>
        <v>VIP01</v>
      </c>
      <c r="AW135" s="324" t="str">
        <f t="shared" si="101"/>
        <v/>
      </c>
      <c r="AX135" s="422" t="str">
        <f t="shared" si="57"/>
        <v>KI03</v>
      </c>
      <c r="AY135" s="285"/>
      <c r="AZ135" s="327"/>
    </row>
    <row r="136" spans="1:52" s="271" customFormat="1" ht="13.5" customHeight="1" x14ac:dyDescent="0.2">
      <c r="A136" s="513" t="s">
        <v>684</v>
      </c>
      <c r="B136" s="313" t="s">
        <v>281</v>
      </c>
      <c r="C136" s="551">
        <v>2</v>
      </c>
      <c r="D136" s="336">
        <v>200</v>
      </c>
      <c r="E136" s="272">
        <v>240</v>
      </c>
      <c r="F136" s="337">
        <v>76</v>
      </c>
      <c r="G136" s="301">
        <v>2.95</v>
      </c>
      <c r="H136" s="299">
        <f t="shared" si="75"/>
        <v>37.345590347601259</v>
      </c>
      <c r="I136" s="300">
        <f t="shared" si="81"/>
        <v>0.66688554192145111</v>
      </c>
      <c r="J136" s="404">
        <f t="shared" si="82"/>
        <v>2.6315789473684212</v>
      </c>
      <c r="K136" s="299">
        <f t="shared" si="76"/>
        <v>167.60714285714286</v>
      </c>
      <c r="L136" s="405">
        <f t="shared" si="80"/>
        <v>54.732805519176516</v>
      </c>
      <c r="M136" s="362">
        <f t="shared" si="77"/>
        <v>0.10793933987511149</v>
      </c>
      <c r="N136" s="406">
        <f t="shared" si="78"/>
        <v>0.36606718509182024</v>
      </c>
      <c r="O136" s="330" t="s">
        <v>10</v>
      </c>
      <c r="P136" s="286" t="s">
        <v>10</v>
      </c>
      <c r="Q136" s="330" t="s">
        <v>47</v>
      </c>
      <c r="R136" s="272">
        <v>325</v>
      </c>
      <c r="S136" s="272">
        <f t="shared" si="83"/>
        <v>350</v>
      </c>
      <c r="T136" s="272">
        <f t="shared" si="84"/>
        <v>375</v>
      </c>
      <c r="U136" s="272">
        <f t="shared" si="85"/>
        <v>400</v>
      </c>
      <c r="V136" s="272">
        <f t="shared" si="86"/>
        <v>425</v>
      </c>
      <c r="W136" s="272">
        <f t="shared" si="87"/>
        <v>450</v>
      </c>
      <c r="X136" s="272">
        <f t="shared" si="88"/>
        <v>475</v>
      </c>
      <c r="Y136" s="274" t="s">
        <v>324</v>
      </c>
      <c r="Z136" s="355" t="s">
        <v>325</v>
      </c>
      <c r="AA136" s="360">
        <f>(R136-25)/2.37</f>
        <v>126.58227848101265</v>
      </c>
      <c r="AB136" s="343">
        <f>(R136)/2.37</f>
        <v>137.13080168776369</v>
      </c>
      <c r="AC136" s="343">
        <f>(R136+25)/2.37</f>
        <v>147.67932489451476</v>
      </c>
      <c r="AD136" s="343">
        <f>(R136+50)/2.37</f>
        <v>158.22784810126581</v>
      </c>
      <c r="AE136" s="343">
        <f>(R136+75)/2.37</f>
        <v>168.77637130801688</v>
      </c>
      <c r="AF136" s="343">
        <f>(R136+100)/2.37</f>
        <v>179.32489451476792</v>
      </c>
      <c r="AG136" s="343">
        <f>(R136+125)/2.37</f>
        <v>189.87341772151899</v>
      </c>
      <c r="AH136" s="343">
        <f>(R136+150)/2.37</f>
        <v>200.42194092827003</v>
      </c>
      <c r="AI136" s="274" t="s">
        <v>329</v>
      </c>
      <c r="AJ136" s="374" t="s">
        <v>291</v>
      </c>
      <c r="AK136" s="369">
        <v>17</v>
      </c>
      <c r="AL136" s="321">
        <v>17</v>
      </c>
      <c r="AM136" s="323">
        <v>15</v>
      </c>
      <c r="AN136" s="419">
        <f t="shared" si="52"/>
        <v>151.16279069767444</v>
      </c>
      <c r="AO136" s="420">
        <f t="shared" si="52"/>
        <v>162.79069767441862</v>
      </c>
      <c r="AP136" s="420">
        <f t="shared" si="52"/>
        <v>174.41860465116281</v>
      </c>
      <c r="AQ136" s="420">
        <f t="shared" si="51"/>
        <v>186.04651162790699</v>
      </c>
      <c r="AR136" s="420">
        <f t="shared" si="51"/>
        <v>197.67441860465118</v>
      </c>
      <c r="AS136" s="420">
        <f t="shared" si="51"/>
        <v>209.30232558139537</v>
      </c>
      <c r="AT136" s="420">
        <f t="shared" ref="AT136:AT221" si="118">X136/2.15</f>
        <v>220.93023255813955</v>
      </c>
      <c r="AU136" s="324" t="str">
        <f t="shared" si="100"/>
        <v/>
      </c>
      <c r="AV136" s="421" t="str">
        <f t="shared" si="89"/>
        <v>VIP01</v>
      </c>
      <c r="AW136" s="324" t="str">
        <f t="shared" si="101"/>
        <v/>
      </c>
      <c r="AX136" s="422" t="str">
        <f t="shared" ref="AX136:AX171" si="119">IF(G136&lt;2.55,"KI02",IF(AND(G136&gt;=2.55,G136&lt;3.3),IF(G136-J136&lt;=0.3,"KI03","KI04"),IF(G136&gt;=3.3,"KI05","")))</f>
        <v>KI04</v>
      </c>
      <c r="AY136" s="284"/>
      <c r="AZ136" s="286"/>
    </row>
    <row r="137" spans="1:52" s="271" customFormat="1" ht="13.5" customHeight="1" x14ac:dyDescent="0.2">
      <c r="A137" s="513" t="s">
        <v>432</v>
      </c>
      <c r="B137" s="313" t="s">
        <v>433</v>
      </c>
      <c r="C137" s="551">
        <v>2</v>
      </c>
      <c r="D137" s="336">
        <v>140</v>
      </c>
      <c r="E137" s="272">
        <v>200</v>
      </c>
      <c r="F137" s="337">
        <v>57</v>
      </c>
      <c r="G137" s="301">
        <v>2.6</v>
      </c>
      <c r="H137" s="299">
        <f t="shared" si="75"/>
        <v>59.171597633136088</v>
      </c>
      <c r="I137" s="300">
        <f t="shared" si="81"/>
        <v>1.0566356720202872</v>
      </c>
      <c r="J137" s="404">
        <f t="shared" si="82"/>
        <v>2.4561403508771931</v>
      </c>
      <c r="K137" s="299">
        <f t="shared" si="76"/>
        <v>165.76530612244898</v>
      </c>
      <c r="L137" s="405">
        <f t="shared" si="80"/>
        <v>45.792750517958623</v>
      </c>
      <c r="M137" s="362">
        <f t="shared" si="77"/>
        <v>5.5330634278002701E-2</v>
      </c>
      <c r="N137" s="406">
        <f t="shared" si="78"/>
        <v>0.29243089804450773</v>
      </c>
      <c r="O137" s="330" t="s">
        <v>287</v>
      </c>
      <c r="P137" s="286" t="s">
        <v>287</v>
      </c>
      <c r="Q137" s="427"/>
      <c r="R137" s="422">
        <v>400</v>
      </c>
      <c r="S137" s="422">
        <f t="shared" si="83"/>
        <v>425</v>
      </c>
      <c r="T137" s="422">
        <f t="shared" si="84"/>
        <v>450</v>
      </c>
      <c r="U137" s="422">
        <f t="shared" si="85"/>
        <v>475</v>
      </c>
      <c r="V137" s="422">
        <f t="shared" si="86"/>
        <v>500</v>
      </c>
      <c r="W137" s="422">
        <f t="shared" si="87"/>
        <v>525</v>
      </c>
      <c r="X137" s="422">
        <f t="shared" si="88"/>
        <v>550</v>
      </c>
      <c r="Y137" s="298"/>
      <c r="Z137" s="356"/>
      <c r="AA137" s="428"/>
      <c r="AB137" s="429"/>
      <c r="AC137" s="429"/>
      <c r="AD137" s="429"/>
      <c r="AE137" s="429"/>
      <c r="AF137" s="429"/>
      <c r="AG137" s="429"/>
      <c r="AH137" s="429"/>
      <c r="AI137" s="298"/>
      <c r="AJ137" s="374"/>
      <c r="AK137" s="369"/>
      <c r="AL137" s="321"/>
      <c r="AM137" s="323"/>
      <c r="AN137" s="360">
        <f t="shared" si="52"/>
        <v>186.04651162790699</v>
      </c>
      <c r="AO137" s="343">
        <f t="shared" si="52"/>
        <v>197.67441860465118</v>
      </c>
      <c r="AP137" s="343">
        <f t="shared" si="52"/>
        <v>209.30232558139537</v>
      </c>
      <c r="AQ137" s="343">
        <f t="shared" si="52"/>
        <v>220.93023255813955</v>
      </c>
      <c r="AR137" s="343">
        <f t="shared" si="52"/>
        <v>232.55813953488374</v>
      </c>
      <c r="AS137" s="343">
        <f t="shared" si="52"/>
        <v>244.18604651162792</v>
      </c>
      <c r="AT137" s="343">
        <f t="shared" si="118"/>
        <v>255.81395348837211</v>
      </c>
      <c r="AU137" s="284" t="str">
        <f t="shared" si="100"/>
        <v>151310-E-003</v>
      </c>
      <c r="AV137" s="309" t="str">
        <f t="shared" si="89"/>
        <v>VIP01</v>
      </c>
      <c r="AW137" s="284" t="str">
        <f t="shared" si="101"/>
        <v>151512-E-003</v>
      </c>
      <c r="AX137" s="284" t="str">
        <f t="shared" si="119"/>
        <v>KI03</v>
      </c>
      <c r="AY137" s="284"/>
      <c r="AZ137" s="286"/>
    </row>
    <row r="138" spans="1:52" s="271" customFormat="1" ht="13.5" customHeight="1" x14ac:dyDescent="0.2">
      <c r="A138" s="513" t="s">
        <v>642</v>
      </c>
      <c r="B138" s="313" t="s">
        <v>594</v>
      </c>
      <c r="C138" s="551">
        <v>2</v>
      </c>
      <c r="D138" s="336">
        <v>140</v>
      </c>
      <c r="E138" s="272">
        <v>200</v>
      </c>
      <c r="F138" s="337">
        <v>57</v>
      </c>
      <c r="G138" s="301">
        <v>2.5</v>
      </c>
      <c r="H138" s="299">
        <f t="shared" si="75"/>
        <v>60</v>
      </c>
      <c r="I138" s="300">
        <f t="shared" si="81"/>
        <v>1.0714285714285714</v>
      </c>
      <c r="J138" s="404">
        <f t="shared" si="82"/>
        <v>2.4561403508771931</v>
      </c>
      <c r="K138" s="299">
        <f t="shared" si="76"/>
        <v>155.4049744897959</v>
      </c>
      <c r="L138" s="405">
        <f t="shared" si="80"/>
        <v>45.792750517958623</v>
      </c>
      <c r="M138" s="362">
        <f t="shared" si="77"/>
        <v>1.7543859649122771E-2</v>
      </c>
      <c r="N138" s="406">
        <f t="shared" si="78"/>
        <v>0.29992912619949508</v>
      </c>
      <c r="O138" s="330"/>
      <c r="P138" s="286"/>
      <c r="Q138" s="427"/>
      <c r="R138" s="422">
        <v>375</v>
      </c>
      <c r="S138" s="422">
        <f t="shared" si="83"/>
        <v>400</v>
      </c>
      <c r="T138" s="422">
        <f t="shared" si="84"/>
        <v>425</v>
      </c>
      <c r="U138" s="422">
        <f t="shared" si="85"/>
        <v>450</v>
      </c>
      <c r="V138" s="422">
        <f t="shared" si="86"/>
        <v>475</v>
      </c>
      <c r="W138" s="422">
        <f t="shared" si="87"/>
        <v>500</v>
      </c>
      <c r="X138" s="422">
        <f t="shared" si="88"/>
        <v>525</v>
      </c>
      <c r="Y138" s="298"/>
      <c r="Z138" s="356"/>
      <c r="AA138" s="428"/>
      <c r="AB138" s="429"/>
      <c r="AC138" s="429"/>
      <c r="AD138" s="429"/>
      <c r="AE138" s="429"/>
      <c r="AF138" s="429"/>
      <c r="AG138" s="429"/>
      <c r="AH138" s="429"/>
      <c r="AI138" s="298"/>
      <c r="AJ138" s="374"/>
      <c r="AK138" s="369"/>
      <c r="AL138" s="321"/>
      <c r="AM138" s="323"/>
      <c r="AN138" s="360">
        <f t="shared" si="52"/>
        <v>174.41860465116281</v>
      </c>
      <c r="AO138" s="343">
        <f t="shared" si="52"/>
        <v>186.04651162790699</v>
      </c>
      <c r="AP138" s="343">
        <f t="shared" si="52"/>
        <v>197.67441860465118</v>
      </c>
      <c r="AQ138" s="343">
        <f t="shared" si="52"/>
        <v>209.30232558139537</v>
      </c>
      <c r="AR138" s="343">
        <f t="shared" ref="AR138:AS223" si="120">V138/2.15</f>
        <v>220.93023255813955</v>
      </c>
      <c r="AS138" s="343">
        <f t="shared" si="120"/>
        <v>232.55813953488374</v>
      </c>
      <c r="AT138" s="343">
        <f t="shared" si="118"/>
        <v>244.18604651162792</v>
      </c>
      <c r="AU138" s="284" t="str">
        <f t="shared" si="100"/>
        <v>151310-E-003</v>
      </c>
      <c r="AV138" s="309" t="str">
        <f t="shared" si="89"/>
        <v>VIP02</v>
      </c>
      <c r="AW138" s="284" t="str">
        <f t="shared" si="101"/>
        <v>151512-E-003</v>
      </c>
      <c r="AX138" s="284" t="str">
        <f t="shared" si="119"/>
        <v>KI02</v>
      </c>
      <c r="AY138" s="284"/>
      <c r="AZ138" s="286"/>
    </row>
    <row r="139" spans="1:52" s="271" customFormat="1" ht="13.5" customHeight="1" x14ac:dyDescent="0.2">
      <c r="A139" s="512" t="s">
        <v>110</v>
      </c>
      <c r="B139" s="348" t="s">
        <v>373</v>
      </c>
      <c r="C139" s="554">
        <v>2</v>
      </c>
      <c r="D139" s="336">
        <v>156.5</v>
      </c>
      <c r="E139" s="272">
        <v>200</v>
      </c>
      <c r="F139" s="337">
        <v>57</v>
      </c>
      <c r="G139" s="301">
        <v>3.07</v>
      </c>
      <c r="H139" s="299">
        <f t="shared" si="75"/>
        <v>53.050960752899236</v>
      </c>
      <c r="I139" s="300">
        <f t="shared" si="81"/>
        <v>0.94733858487320066</v>
      </c>
      <c r="J139" s="404">
        <f t="shared" si="82"/>
        <v>2.7456140350877192</v>
      </c>
      <c r="K139" s="299">
        <f t="shared" si="76"/>
        <v>185.36056595162029</v>
      </c>
      <c r="L139" s="405">
        <f t="shared" si="80"/>
        <v>48.416108889500812</v>
      </c>
      <c r="M139" s="362">
        <f t="shared" si="77"/>
        <v>0.10566318075318588</v>
      </c>
      <c r="N139" s="406">
        <f t="shared" si="78"/>
        <v>0.29205955930817473</v>
      </c>
      <c r="O139" s="330" t="s">
        <v>413</v>
      </c>
      <c r="P139" s="286" t="s">
        <v>414</v>
      </c>
      <c r="Q139" s="427"/>
      <c r="R139" s="422">
        <v>500</v>
      </c>
      <c r="S139" s="422">
        <f t="shared" si="83"/>
        <v>525</v>
      </c>
      <c r="T139" s="422">
        <f t="shared" si="84"/>
        <v>550</v>
      </c>
      <c r="U139" s="422">
        <f t="shared" si="85"/>
        <v>575</v>
      </c>
      <c r="V139" s="422">
        <f t="shared" si="86"/>
        <v>600</v>
      </c>
      <c r="W139" s="422">
        <f t="shared" si="87"/>
        <v>625</v>
      </c>
      <c r="X139" s="422">
        <f t="shared" si="88"/>
        <v>650</v>
      </c>
      <c r="Y139" s="298"/>
      <c r="Z139" s="356"/>
      <c r="AA139" s="428"/>
      <c r="AB139" s="429"/>
      <c r="AC139" s="429"/>
      <c r="AD139" s="429"/>
      <c r="AE139" s="429"/>
      <c r="AF139" s="429"/>
      <c r="AG139" s="429"/>
      <c r="AH139" s="429"/>
      <c r="AI139" s="298"/>
      <c r="AJ139" s="374"/>
      <c r="AK139" s="369"/>
      <c r="AL139" s="321"/>
      <c r="AM139" s="323"/>
      <c r="AN139" s="360">
        <f t="shared" ref="AN139:AT200" si="121">R139/2.15</f>
        <v>232.55813953488374</v>
      </c>
      <c r="AO139" s="343">
        <f t="shared" si="121"/>
        <v>244.18604651162792</v>
      </c>
      <c r="AP139" s="343">
        <f t="shared" si="121"/>
        <v>255.81395348837211</v>
      </c>
      <c r="AQ139" s="343">
        <f t="shared" si="121"/>
        <v>267.44186046511629</v>
      </c>
      <c r="AR139" s="343">
        <f t="shared" si="120"/>
        <v>279.06976744186045</v>
      </c>
      <c r="AS139" s="343">
        <f t="shared" si="120"/>
        <v>290.69767441860466</v>
      </c>
      <c r="AT139" s="343">
        <f t="shared" si="118"/>
        <v>302.32558139534888</v>
      </c>
      <c r="AU139" s="284" t="str">
        <f t="shared" si="100"/>
        <v>151310-E-003</v>
      </c>
      <c r="AV139" s="309" t="str">
        <f t="shared" si="89"/>
        <v>VIP01</v>
      </c>
      <c r="AW139" s="284" t="str">
        <f t="shared" si="101"/>
        <v>151512-E-003</v>
      </c>
      <c r="AX139" s="284" t="str">
        <f t="shared" si="119"/>
        <v>KI04</v>
      </c>
      <c r="AY139" s="320"/>
      <c r="AZ139" s="328"/>
    </row>
    <row r="140" spans="1:52" s="271" customFormat="1" ht="13.5" customHeight="1" x14ac:dyDescent="0.2">
      <c r="A140" s="512" t="s">
        <v>110</v>
      </c>
      <c r="B140" s="348" t="s">
        <v>374</v>
      </c>
      <c r="C140" s="554">
        <v>3</v>
      </c>
      <c r="D140" s="336">
        <v>140</v>
      </c>
      <c r="E140" s="272">
        <v>200</v>
      </c>
      <c r="F140" s="337">
        <v>57</v>
      </c>
      <c r="G140" s="301">
        <v>2.72</v>
      </c>
      <c r="H140" s="299">
        <f t="shared" si="75"/>
        <v>60.823961937716248</v>
      </c>
      <c r="I140" s="300">
        <f t="shared" si="81"/>
        <v>1.0861421774592188</v>
      </c>
      <c r="J140" s="404">
        <f t="shared" si="82"/>
        <v>2.4561403508771931</v>
      </c>
      <c r="K140" s="299">
        <f t="shared" si="76"/>
        <v>186.48596938775512</v>
      </c>
      <c r="L140" s="405">
        <f t="shared" si="80"/>
        <v>45.792750517958623</v>
      </c>
      <c r="M140" s="362">
        <f t="shared" si="77"/>
        <v>9.7007223942208495E-2</v>
      </c>
      <c r="N140" s="406">
        <f t="shared" si="78"/>
        <v>0.2719357410875422</v>
      </c>
      <c r="O140" s="330" t="s">
        <v>345</v>
      </c>
      <c r="P140" s="286" t="s">
        <v>415</v>
      </c>
      <c r="Q140" s="427"/>
      <c r="R140" s="422">
        <v>450</v>
      </c>
      <c r="S140" s="422">
        <f t="shared" si="83"/>
        <v>475</v>
      </c>
      <c r="T140" s="422">
        <f t="shared" si="84"/>
        <v>500</v>
      </c>
      <c r="U140" s="422">
        <f t="shared" si="85"/>
        <v>525</v>
      </c>
      <c r="V140" s="422">
        <f t="shared" si="86"/>
        <v>550</v>
      </c>
      <c r="W140" s="422">
        <f t="shared" si="87"/>
        <v>575</v>
      </c>
      <c r="X140" s="422">
        <f t="shared" si="88"/>
        <v>600</v>
      </c>
      <c r="Y140" s="298"/>
      <c r="Z140" s="356"/>
      <c r="AA140" s="428"/>
      <c r="AB140" s="429"/>
      <c r="AC140" s="429"/>
      <c r="AD140" s="429"/>
      <c r="AE140" s="429"/>
      <c r="AF140" s="429"/>
      <c r="AG140" s="429"/>
      <c r="AH140" s="429"/>
      <c r="AI140" s="298"/>
      <c r="AJ140" s="374"/>
      <c r="AK140" s="369"/>
      <c r="AL140" s="321"/>
      <c r="AM140" s="323"/>
      <c r="AN140" s="360">
        <f t="shared" si="121"/>
        <v>209.30232558139537</v>
      </c>
      <c r="AO140" s="343">
        <f t="shared" si="121"/>
        <v>220.93023255813955</v>
      </c>
      <c r="AP140" s="343">
        <f t="shared" si="121"/>
        <v>232.55813953488374</v>
      </c>
      <c r="AQ140" s="343">
        <f t="shared" si="121"/>
        <v>244.18604651162792</v>
      </c>
      <c r="AR140" s="343">
        <f t="shared" si="120"/>
        <v>255.81395348837211</v>
      </c>
      <c r="AS140" s="343">
        <f t="shared" si="120"/>
        <v>267.44186046511629</v>
      </c>
      <c r="AT140" s="343">
        <f t="shared" si="118"/>
        <v>279.06976744186045</v>
      </c>
      <c r="AU140" s="284" t="str">
        <f t="shared" si="100"/>
        <v>151310-E-003</v>
      </c>
      <c r="AV140" s="309" t="str">
        <f t="shared" si="89"/>
        <v>VIP01</v>
      </c>
      <c r="AW140" s="284" t="str">
        <f t="shared" si="101"/>
        <v>151512-E-003</v>
      </c>
      <c r="AX140" s="284" t="str">
        <f t="shared" si="119"/>
        <v>KI03</v>
      </c>
      <c r="AY140" s="320"/>
      <c r="AZ140" s="328"/>
    </row>
    <row r="141" spans="1:52" s="271" customFormat="1" ht="13.5" customHeight="1" x14ac:dyDescent="0.2">
      <c r="A141" s="512" t="s">
        <v>110</v>
      </c>
      <c r="B141" s="313" t="s">
        <v>111</v>
      </c>
      <c r="C141" s="551">
        <v>4</v>
      </c>
      <c r="D141" s="336">
        <v>165</v>
      </c>
      <c r="E141" s="272">
        <v>216</v>
      </c>
      <c r="F141" s="337">
        <v>63</v>
      </c>
      <c r="G141" s="301">
        <v>3</v>
      </c>
      <c r="H141" s="299">
        <f t="shared" si="75"/>
        <v>44.444444444444443</v>
      </c>
      <c r="I141" s="300">
        <f t="shared" si="81"/>
        <v>0.79365079365079361</v>
      </c>
      <c r="J141" s="404">
        <f t="shared" si="82"/>
        <v>2.6190476190476191</v>
      </c>
      <c r="K141" s="299">
        <f t="shared" si="76"/>
        <v>171.81818181818181</v>
      </c>
      <c r="L141" s="405">
        <f t="shared" si="80"/>
        <v>49.713539403265187</v>
      </c>
      <c r="M141" s="362">
        <f t="shared" si="77"/>
        <v>0.12698412698412698</v>
      </c>
      <c r="N141" s="406">
        <f t="shared" si="78"/>
        <v>0.33142359602176791</v>
      </c>
      <c r="O141" s="330" t="s">
        <v>23</v>
      </c>
      <c r="P141" s="286" t="s">
        <v>23</v>
      </c>
      <c r="Q141" s="330" t="s">
        <v>19</v>
      </c>
      <c r="R141" s="272">
        <v>400</v>
      </c>
      <c r="S141" s="272">
        <f t="shared" si="83"/>
        <v>425</v>
      </c>
      <c r="T141" s="272">
        <f t="shared" si="84"/>
        <v>450</v>
      </c>
      <c r="U141" s="272">
        <f t="shared" si="85"/>
        <v>475</v>
      </c>
      <c r="V141" s="272">
        <f t="shared" si="86"/>
        <v>500</v>
      </c>
      <c r="W141" s="272">
        <f t="shared" si="87"/>
        <v>525</v>
      </c>
      <c r="X141" s="272">
        <f t="shared" si="88"/>
        <v>550</v>
      </c>
      <c r="Y141" s="274" t="s">
        <v>321</v>
      </c>
      <c r="Z141" s="356"/>
      <c r="AA141" s="360">
        <f>(R141-25)/2.6</f>
        <v>144.23076923076923</v>
      </c>
      <c r="AB141" s="343">
        <f>R141/2.6</f>
        <v>153.84615384615384</v>
      </c>
      <c r="AC141" s="343">
        <f>(R141+25)/2.6</f>
        <v>163.46153846153845</v>
      </c>
      <c r="AD141" s="343">
        <f>(R141+50)/2.6</f>
        <v>173.07692307692307</v>
      </c>
      <c r="AE141" s="343">
        <f>(R141+75)/2.6</f>
        <v>182.69230769230768</v>
      </c>
      <c r="AF141" s="343">
        <f>(R141+100)/2.6</f>
        <v>192.30769230769229</v>
      </c>
      <c r="AG141" s="343">
        <f>(R141+125)/2.6</f>
        <v>201.92307692307691</v>
      </c>
      <c r="AH141" s="343">
        <f>(R141+150)/2.6</f>
        <v>211.53846153846152</v>
      </c>
      <c r="AI141" s="274" t="s">
        <v>331</v>
      </c>
      <c r="AJ141" s="374" t="s">
        <v>291</v>
      </c>
      <c r="AK141" s="369">
        <v>17</v>
      </c>
      <c r="AL141" s="321">
        <v>17</v>
      </c>
      <c r="AM141" s="323">
        <v>10</v>
      </c>
      <c r="AN141" s="360">
        <f t="shared" si="121"/>
        <v>186.04651162790699</v>
      </c>
      <c r="AO141" s="343">
        <f t="shared" si="121"/>
        <v>197.67441860465118</v>
      </c>
      <c r="AP141" s="343">
        <f t="shared" si="121"/>
        <v>209.30232558139537</v>
      </c>
      <c r="AQ141" s="343">
        <f t="shared" si="121"/>
        <v>220.93023255813955</v>
      </c>
      <c r="AR141" s="343">
        <f t="shared" si="120"/>
        <v>232.55813953488374</v>
      </c>
      <c r="AS141" s="343">
        <f t="shared" si="120"/>
        <v>244.18604651162792</v>
      </c>
      <c r="AT141" s="343">
        <f t="shared" si="118"/>
        <v>255.81395348837211</v>
      </c>
      <c r="AU141" s="284" t="str">
        <f t="shared" si="100"/>
        <v>151310-E-002</v>
      </c>
      <c r="AV141" s="309" t="str">
        <f t="shared" si="89"/>
        <v>VIP01</v>
      </c>
      <c r="AW141" s="284" t="str">
        <f t="shared" si="101"/>
        <v>151512-E-002</v>
      </c>
      <c r="AX141" s="284" t="str">
        <f t="shared" si="119"/>
        <v>KI04</v>
      </c>
      <c r="AY141" s="284"/>
      <c r="AZ141" s="286"/>
    </row>
    <row r="142" spans="1:52" s="271" customFormat="1" ht="13.5" customHeight="1" x14ac:dyDescent="0.2">
      <c r="A142" s="512" t="s">
        <v>110</v>
      </c>
      <c r="B142" s="313" t="s">
        <v>600</v>
      </c>
      <c r="C142" s="551">
        <v>5</v>
      </c>
      <c r="D142" s="336">
        <v>213</v>
      </c>
      <c r="E142" s="272">
        <v>240</v>
      </c>
      <c r="F142" s="337">
        <v>76</v>
      </c>
      <c r="G142" s="301">
        <v>3.1</v>
      </c>
      <c r="H142" s="299">
        <f t="shared" si="75"/>
        <v>36.420395421435998</v>
      </c>
      <c r="I142" s="300">
        <f t="shared" si="81"/>
        <v>0.65036420395421424</v>
      </c>
      <c r="J142" s="404">
        <f t="shared" si="82"/>
        <v>2.8026315789473686</v>
      </c>
      <c r="K142" s="299">
        <f t="shared" si="76"/>
        <v>169.48356807511735</v>
      </c>
      <c r="L142" s="405">
        <f t="shared" si="80"/>
        <v>56.483618864233542</v>
      </c>
      <c r="M142" s="362">
        <f t="shared" si="77"/>
        <v>9.5925297113752098E-2</v>
      </c>
      <c r="N142" s="406">
        <f t="shared" si="78"/>
        <v>0.36862993364026103</v>
      </c>
      <c r="O142" s="330" t="s">
        <v>4</v>
      </c>
      <c r="P142" s="286" t="s">
        <v>599</v>
      </c>
      <c r="Q142" s="330" t="s">
        <v>19</v>
      </c>
      <c r="R142" s="272">
        <v>350</v>
      </c>
      <c r="S142" s="272">
        <f t="shared" si="83"/>
        <v>375</v>
      </c>
      <c r="T142" s="272">
        <f t="shared" si="84"/>
        <v>400</v>
      </c>
      <c r="U142" s="272">
        <f t="shared" si="85"/>
        <v>425</v>
      </c>
      <c r="V142" s="272">
        <f t="shared" si="86"/>
        <v>450</v>
      </c>
      <c r="W142" s="272">
        <f t="shared" si="87"/>
        <v>475</v>
      </c>
      <c r="X142" s="272">
        <f t="shared" si="88"/>
        <v>500</v>
      </c>
      <c r="Y142" s="274" t="s">
        <v>324</v>
      </c>
      <c r="Z142" s="355" t="s">
        <v>325</v>
      </c>
      <c r="AA142" s="360">
        <f>(R142-25)/2.37</f>
        <v>137.13080168776369</v>
      </c>
      <c r="AB142" s="343">
        <f>(R142)/2.37</f>
        <v>147.67932489451476</v>
      </c>
      <c r="AC142" s="343">
        <f>(R142+25)/2.37</f>
        <v>158.22784810126581</v>
      </c>
      <c r="AD142" s="343">
        <f>(R142+50)/2.37</f>
        <v>168.77637130801688</v>
      </c>
      <c r="AE142" s="343">
        <f>(R142+75)/2.37</f>
        <v>179.32489451476792</v>
      </c>
      <c r="AF142" s="343">
        <f>(R142+100)/2.37</f>
        <v>189.87341772151899</v>
      </c>
      <c r="AG142" s="343">
        <f>(R142+125)/2.37</f>
        <v>200.42194092827003</v>
      </c>
      <c r="AH142" s="343">
        <f>(R142+150)/2.37</f>
        <v>210.97046413502107</v>
      </c>
      <c r="AI142" s="274" t="s">
        <v>329</v>
      </c>
      <c r="AJ142" s="374" t="s">
        <v>291</v>
      </c>
      <c r="AK142" s="367" t="s">
        <v>250</v>
      </c>
      <c r="AL142" s="322" t="s">
        <v>250</v>
      </c>
      <c r="AM142" s="368" t="s">
        <v>245</v>
      </c>
      <c r="AN142" s="419">
        <f t="shared" si="121"/>
        <v>162.79069767441862</v>
      </c>
      <c r="AO142" s="420">
        <f t="shared" si="121"/>
        <v>174.41860465116281</v>
      </c>
      <c r="AP142" s="420">
        <f t="shared" si="121"/>
        <v>186.04651162790699</v>
      </c>
      <c r="AQ142" s="420">
        <f t="shared" si="121"/>
        <v>197.67441860465118</v>
      </c>
      <c r="AR142" s="420">
        <f t="shared" si="120"/>
        <v>209.30232558139537</v>
      </c>
      <c r="AS142" s="420">
        <f t="shared" si="120"/>
        <v>220.93023255813955</v>
      </c>
      <c r="AT142" s="420">
        <f t="shared" si="118"/>
        <v>232.55813953488374</v>
      </c>
      <c r="AU142" s="324" t="str">
        <f t="shared" si="100"/>
        <v/>
      </c>
      <c r="AV142" s="421" t="str">
        <f t="shared" si="89"/>
        <v>VIP01</v>
      </c>
      <c r="AW142" s="324" t="str">
        <f t="shared" si="101"/>
        <v/>
      </c>
      <c r="AX142" s="422" t="str">
        <f t="shared" si="119"/>
        <v>KI03</v>
      </c>
      <c r="AY142" s="285"/>
      <c r="AZ142" s="327"/>
    </row>
    <row r="143" spans="1:52" s="271" customFormat="1" ht="13.5" customHeight="1" x14ac:dyDescent="0.2">
      <c r="A143" s="512" t="s">
        <v>112</v>
      </c>
      <c r="B143" s="313" t="s">
        <v>483</v>
      </c>
      <c r="C143" s="551">
        <v>2</v>
      </c>
      <c r="D143" s="336">
        <v>200</v>
      </c>
      <c r="E143" s="272">
        <v>240</v>
      </c>
      <c r="F143" s="337">
        <v>76</v>
      </c>
      <c r="G143" s="301">
        <v>2.83</v>
      </c>
      <c r="H143" s="299">
        <f t="shared" si="75"/>
        <v>37.458327610533281</v>
      </c>
      <c r="I143" s="300">
        <f t="shared" si="81"/>
        <v>0.66889870733095147</v>
      </c>
      <c r="J143" s="404">
        <f t="shared" si="82"/>
        <v>2.6315789473684212</v>
      </c>
      <c r="K143" s="299">
        <f t="shared" si="76"/>
        <v>154.71428571428569</v>
      </c>
      <c r="L143" s="405">
        <f t="shared" si="80"/>
        <v>54.732805519176516</v>
      </c>
      <c r="M143" s="362">
        <f t="shared" si="77"/>
        <v>7.0113446159568493E-2</v>
      </c>
      <c r="N143" s="406">
        <f t="shared" si="78"/>
        <v>0.38044100959118837</v>
      </c>
      <c r="O143" s="330" t="s">
        <v>573</v>
      </c>
      <c r="P143" s="286" t="s">
        <v>573</v>
      </c>
      <c r="Q143" s="330" t="s">
        <v>27</v>
      </c>
      <c r="R143" s="272">
        <v>300</v>
      </c>
      <c r="S143" s="272">
        <f t="shared" si="83"/>
        <v>325</v>
      </c>
      <c r="T143" s="272">
        <f t="shared" si="84"/>
        <v>350</v>
      </c>
      <c r="U143" s="272">
        <f t="shared" si="85"/>
        <v>375</v>
      </c>
      <c r="V143" s="272">
        <f t="shared" si="86"/>
        <v>400</v>
      </c>
      <c r="W143" s="272">
        <f t="shared" si="87"/>
        <v>425</v>
      </c>
      <c r="X143" s="272">
        <f t="shared" si="88"/>
        <v>450</v>
      </c>
      <c r="Y143" s="274" t="s">
        <v>324</v>
      </c>
      <c r="Z143" s="355" t="s">
        <v>325</v>
      </c>
      <c r="AA143" s="360">
        <f>(R143-25)/2.37</f>
        <v>116.03375527426159</v>
      </c>
      <c r="AB143" s="343">
        <f>(R143)/2.37</f>
        <v>126.58227848101265</v>
      </c>
      <c r="AC143" s="343">
        <f>(R143+25)/2.37</f>
        <v>137.13080168776369</v>
      </c>
      <c r="AD143" s="343">
        <f>(R143+50)/2.37</f>
        <v>147.67932489451476</v>
      </c>
      <c r="AE143" s="343">
        <f>(R143+75)/2.37</f>
        <v>158.22784810126581</v>
      </c>
      <c r="AF143" s="343">
        <f>(R143+100)/2.37</f>
        <v>168.77637130801688</v>
      </c>
      <c r="AG143" s="343">
        <f>(R143+125)/2.37</f>
        <v>179.32489451476792</v>
      </c>
      <c r="AH143" s="343">
        <f>(R143+150)/2.37</f>
        <v>189.87341772151899</v>
      </c>
      <c r="AI143" s="274" t="s">
        <v>329</v>
      </c>
      <c r="AJ143" s="374"/>
      <c r="AK143" s="367"/>
      <c r="AL143" s="322"/>
      <c r="AM143" s="368"/>
      <c r="AN143" s="419">
        <f t="shared" si="121"/>
        <v>139.53488372093022</v>
      </c>
      <c r="AO143" s="420">
        <f t="shared" si="121"/>
        <v>151.16279069767444</v>
      </c>
      <c r="AP143" s="420">
        <f t="shared" si="121"/>
        <v>162.79069767441862</v>
      </c>
      <c r="AQ143" s="420">
        <f t="shared" si="121"/>
        <v>174.41860465116281</v>
      </c>
      <c r="AR143" s="420">
        <f t="shared" si="120"/>
        <v>186.04651162790699</v>
      </c>
      <c r="AS143" s="420">
        <f t="shared" si="120"/>
        <v>197.67441860465118</v>
      </c>
      <c r="AT143" s="420">
        <f t="shared" si="118"/>
        <v>209.30232558139537</v>
      </c>
      <c r="AU143" s="324" t="str">
        <f t="shared" si="100"/>
        <v/>
      </c>
      <c r="AV143" s="421" t="str">
        <f t="shared" si="89"/>
        <v>VIP01</v>
      </c>
      <c r="AW143" s="324" t="str">
        <f t="shared" si="101"/>
        <v/>
      </c>
      <c r="AX143" s="422" t="str">
        <f t="shared" si="119"/>
        <v>KI03</v>
      </c>
      <c r="AY143" s="285"/>
      <c r="AZ143" s="327"/>
    </row>
    <row r="144" spans="1:52" s="271" customFormat="1" ht="13.5" customHeight="1" x14ac:dyDescent="0.2">
      <c r="A144" s="512" t="s">
        <v>112</v>
      </c>
      <c r="B144" s="313" t="s">
        <v>484</v>
      </c>
      <c r="C144" s="551">
        <v>3</v>
      </c>
      <c r="D144" s="336">
        <v>170</v>
      </c>
      <c r="E144" s="272">
        <v>222</v>
      </c>
      <c r="F144" s="337">
        <v>70</v>
      </c>
      <c r="G144" s="301">
        <v>2.52</v>
      </c>
      <c r="H144" s="299">
        <f t="shared" si="75"/>
        <v>47.241118669690096</v>
      </c>
      <c r="I144" s="300">
        <f t="shared" si="81"/>
        <v>0.84359140481589456</v>
      </c>
      <c r="J144" s="404">
        <f t="shared" si="82"/>
        <v>2.4285714285714284</v>
      </c>
      <c r="K144" s="299">
        <f t="shared" si="76"/>
        <v>154.41176470588238</v>
      </c>
      <c r="L144" s="405">
        <f t="shared" si="80"/>
        <v>50.461153375641345</v>
      </c>
      <c r="M144" s="362">
        <f t="shared" si="77"/>
        <v>3.628117913832208E-2</v>
      </c>
      <c r="N144" s="406">
        <f t="shared" si="78"/>
        <v>0.33909895068430984</v>
      </c>
      <c r="O144" s="330" t="s">
        <v>43</v>
      </c>
      <c r="P144" s="286" t="s">
        <v>43</v>
      </c>
      <c r="Q144" s="330" t="s">
        <v>27</v>
      </c>
      <c r="R144" s="272">
        <v>300</v>
      </c>
      <c r="S144" s="272">
        <f t="shared" si="83"/>
        <v>325</v>
      </c>
      <c r="T144" s="272">
        <f t="shared" si="84"/>
        <v>350</v>
      </c>
      <c r="U144" s="272">
        <f t="shared" si="85"/>
        <v>375</v>
      </c>
      <c r="V144" s="272">
        <f t="shared" si="86"/>
        <v>400</v>
      </c>
      <c r="W144" s="272">
        <f t="shared" si="87"/>
        <v>425</v>
      </c>
      <c r="X144" s="272">
        <f t="shared" si="88"/>
        <v>450</v>
      </c>
      <c r="Y144" s="274" t="s">
        <v>322</v>
      </c>
      <c r="Z144" s="355" t="s">
        <v>323</v>
      </c>
      <c r="AA144" s="360">
        <f>(R144-25)/2.37</f>
        <v>116.03375527426159</v>
      </c>
      <c r="AB144" s="343">
        <f>(R144)/2.37</f>
        <v>126.58227848101265</v>
      </c>
      <c r="AC144" s="343">
        <f>(R144+25)/2.37</f>
        <v>137.13080168776369</v>
      </c>
      <c r="AD144" s="343">
        <f>(R144+50)/2.37</f>
        <v>147.67932489451476</v>
      </c>
      <c r="AE144" s="343">
        <f>(R144+75)/2.37</f>
        <v>158.22784810126581</v>
      </c>
      <c r="AF144" s="343">
        <f>(R144+100)/2.37</f>
        <v>168.77637130801688</v>
      </c>
      <c r="AG144" s="343">
        <f>(R144+125)/2.37</f>
        <v>179.32489451476792</v>
      </c>
      <c r="AH144" s="343">
        <f>(R144+150)/2.37</f>
        <v>189.87341772151899</v>
      </c>
      <c r="AI144" s="274" t="s">
        <v>330</v>
      </c>
      <c r="AJ144" s="374"/>
      <c r="AK144" s="367"/>
      <c r="AL144" s="322"/>
      <c r="AM144" s="368"/>
      <c r="AN144" s="360">
        <f t="shared" si="121"/>
        <v>139.53488372093022</v>
      </c>
      <c r="AO144" s="343">
        <f t="shared" si="121"/>
        <v>151.16279069767444</v>
      </c>
      <c r="AP144" s="343">
        <f t="shared" si="121"/>
        <v>162.79069767441862</v>
      </c>
      <c r="AQ144" s="343">
        <f t="shared" si="121"/>
        <v>174.41860465116281</v>
      </c>
      <c r="AR144" s="343">
        <f t="shared" si="121"/>
        <v>186.04651162790699</v>
      </c>
      <c r="AS144" s="343">
        <f t="shared" si="121"/>
        <v>197.67441860465118</v>
      </c>
      <c r="AT144" s="343">
        <f t="shared" si="121"/>
        <v>209.30232558139537</v>
      </c>
      <c r="AU144" s="284" t="str">
        <f t="shared" si="100"/>
        <v>151310-E-001</v>
      </c>
      <c r="AV144" s="309" t="str">
        <f t="shared" si="89"/>
        <v>VIP02</v>
      </c>
      <c r="AW144" s="284" t="str">
        <f t="shared" si="101"/>
        <v>151512-E-001</v>
      </c>
      <c r="AX144" s="284" t="str">
        <f t="shared" si="119"/>
        <v>KI02</v>
      </c>
      <c r="AY144" s="285"/>
      <c r="AZ144" s="327"/>
    </row>
    <row r="145" spans="1:52" s="271" customFormat="1" ht="13.5" customHeight="1" x14ac:dyDescent="0.2">
      <c r="A145" s="512" t="s">
        <v>112</v>
      </c>
      <c r="B145" s="313" t="s">
        <v>334</v>
      </c>
      <c r="C145" s="551">
        <v>4</v>
      </c>
      <c r="D145" s="336">
        <v>210</v>
      </c>
      <c r="E145" s="272">
        <v>240</v>
      </c>
      <c r="F145" s="337">
        <v>76</v>
      </c>
      <c r="G145" s="301">
        <v>2.98</v>
      </c>
      <c r="H145" s="299">
        <f t="shared" si="75"/>
        <v>36.597450565289854</v>
      </c>
      <c r="I145" s="300">
        <f t="shared" si="81"/>
        <v>0.65352590295160451</v>
      </c>
      <c r="J145" s="404">
        <f t="shared" si="82"/>
        <v>2.763157894736842</v>
      </c>
      <c r="K145" s="299">
        <f t="shared" si="76"/>
        <v>159.62585034013608</v>
      </c>
      <c r="L145" s="405">
        <f t="shared" si="80"/>
        <v>56.084436343784354</v>
      </c>
      <c r="M145" s="362">
        <f t="shared" si="77"/>
        <v>7.2765807135287908E-2</v>
      </c>
      <c r="N145" s="406">
        <f t="shared" si="78"/>
        <v>0.37892189218828876</v>
      </c>
      <c r="O145" s="330" t="s">
        <v>43</v>
      </c>
      <c r="P145" s="286" t="s">
        <v>43</v>
      </c>
      <c r="Q145" s="330" t="s">
        <v>18</v>
      </c>
      <c r="R145" s="272">
        <v>325</v>
      </c>
      <c r="S145" s="272">
        <f t="shared" si="83"/>
        <v>350</v>
      </c>
      <c r="T145" s="272">
        <f t="shared" si="84"/>
        <v>375</v>
      </c>
      <c r="U145" s="272">
        <f t="shared" si="85"/>
        <v>400</v>
      </c>
      <c r="V145" s="272">
        <f t="shared" si="86"/>
        <v>425</v>
      </c>
      <c r="W145" s="272">
        <f t="shared" si="87"/>
        <v>450</v>
      </c>
      <c r="X145" s="272">
        <f t="shared" si="88"/>
        <v>475</v>
      </c>
      <c r="Y145" s="274" t="s">
        <v>324</v>
      </c>
      <c r="Z145" s="355" t="s">
        <v>325</v>
      </c>
      <c r="AA145" s="360">
        <f>(R145-25)/2.37</f>
        <v>126.58227848101265</v>
      </c>
      <c r="AB145" s="343">
        <f>(R145)/2.37</f>
        <v>137.13080168776369</v>
      </c>
      <c r="AC145" s="343">
        <f>(R145+25)/2.37</f>
        <v>147.67932489451476</v>
      </c>
      <c r="AD145" s="343">
        <f>(R145+50)/2.37</f>
        <v>158.22784810126581</v>
      </c>
      <c r="AE145" s="343">
        <f>(R145+75)/2.37</f>
        <v>168.77637130801688</v>
      </c>
      <c r="AF145" s="343">
        <f>(R145+100)/2.37</f>
        <v>179.32489451476792</v>
      </c>
      <c r="AG145" s="343">
        <f>(R145+125)/2.37</f>
        <v>189.87341772151899</v>
      </c>
      <c r="AH145" s="343">
        <f>(R145+150)/2.37</f>
        <v>200.42194092827003</v>
      </c>
      <c r="AI145" s="274" t="s">
        <v>329</v>
      </c>
      <c r="AJ145" s="374" t="s">
        <v>291</v>
      </c>
      <c r="AK145" s="369">
        <v>14</v>
      </c>
      <c r="AL145" s="321">
        <v>20</v>
      </c>
      <c r="AM145" s="323">
        <v>20</v>
      </c>
      <c r="AN145" s="419">
        <f t="shared" si="121"/>
        <v>151.16279069767444</v>
      </c>
      <c r="AO145" s="420">
        <f t="shared" si="121"/>
        <v>162.79069767441862</v>
      </c>
      <c r="AP145" s="420">
        <f t="shared" si="121"/>
        <v>174.41860465116281</v>
      </c>
      <c r="AQ145" s="420">
        <f t="shared" si="121"/>
        <v>186.04651162790699</v>
      </c>
      <c r="AR145" s="420">
        <f t="shared" si="120"/>
        <v>197.67441860465118</v>
      </c>
      <c r="AS145" s="420">
        <f t="shared" si="120"/>
        <v>209.30232558139537</v>
      </c>
      <c r="AT145" s="420">
        <f t="shared" si="118"/>
        <v>220.93023255813955</v>
      </c>
      <c r="AU145" s="324" t="str">
        <f t="shared" si="100"/>
        <v/>
      </c>
      <c r="AV145" s="421" t="str">
        <f t="shared" si="89"/>
        <v>VIP01</v>
      </c>
      <c r="AW145" s="324" t="str">
        <f t="shared" si="101"/>
        <v/>
      </c>
      <c r="AX145" s="422" t="str">
        <f t="shared" si="119"/>
        <v>KI03</v>
      </c>
      <c r="AY145" s="284"/>
      <c r="AZ145" s="286"/>
    </row>
    <row r="146" spans="1:52" s="271" customFormat="1" ht="13.5" customHeight="1" x14ac:dyDescent="0.2">
      <c r="A146" s="512" t="s">
        <v>112</v>
      </c>
      <c r="B146" s="313" t="s">
        <v>263</v>
      </c>
      <c r="C146" s="551">
        <v>5</v>
      </c>
      <c r="D146" s="336">
        <v>210</v>
      </c>
      <c r="E146" s="272">
        <v>240</v>
      </c>
      <c r="F146" s="337">
        <v>76</v>
      </c>
      <c r="G146" s="301">
        <v>2.98</v>
      </c>
      <c r="H146" s="299">
        <f t="shared" si="75"/>
        <v>36.597450565289854</v>
      </c>
      <c r="I146" s="300">
        <f t="shared" si="81"/>
        <v>0.65352590295160451</v>
      </c>
      <c r="J146" s="404">
        <f t="shared" si="82"/>
        <v>2.763157894736842</v>
      </c>
      <c r="K146" s="299">
        <f t="shared" si="76"/>
        <v>159.62585034013608</v>
      </c>
      <c r="L146" s="405">
        <f t="shared" si="80"/>
        <v>56.084436343784354</v>
      </c>
      <c r="M146" s="362">
        <f t="shared" si="77"/>
        <v>7.2765807135287908E-2</v>
      </c>
      <c r="N146" s="406">
        <f t="shared" si="78"/>
        <v>0.37892189218828876</v>
      </c>
      <c r="O146" s="330" t="s">
        <v>43</v>
      </c>
      <c r="P146" s="286" t="s">
        <v>43</v>
      </c>
      <c r="Q146" s="330" t="s">
        <v>18</v>
      </c>
      <c r="R146" s="272">
        <v>325</v>
      </c>
      <c r="S146" s="272">
        <f t="shared" si="83"/>
        <v>350</v>
      </c>
      <c r="T146" s="272">
        <f t="shared" si="84"/>
        <v>375</v>
      </c>
      <c r="U146" s="272">
        <f t="shared" si="85"/>
        <v>400</v>
      </c>
      <c r="V146" s="272">
        <f t="shared" si="86"/>
        <v>425</v>
      </c>
      <c r="W146" s="272">
        <f t="shared" si="87"/>
        <v>450</v>
      </c>
      <c r="X146" s="272">
        <f t="shared" si="88"/>
        <v>475</v>
      </c>
      <c r="Y146" s="274" t="s">
        <v>324</v>
      </c>
      <c r="Z146" s="355" t="s">
        <v>325</v>
      </c>
      <c r="AA146" s="360">
        <f>(R146-25)/2.37</f>
        <v>126.58227848101265</v>
      </c>
      <c r="AB146" s="343">
        <f>(R146)/2.37</f>
        <v>137.13080168776369</v>
      </c>
      <c r="AC146" s="343">
        <f>(R146+25)/2.37</f>
        <v>147.67932489451476</v>
      </c>
      <c r="AD146" s="343">
        <f>(R146+50)/2.37</f>
        <v>158.22784810126581</v>
      </c>
      <c r="AE146" s="343">
        <f>(R146+75)/2.37</f>
        <v>168.77637130801688</v>
      </c>
      <c r="AF146" s="343">
        <f>(R146+100)/2.37</f>
        <v>179.32489451476792</v>
      </c>
      <c r="AG146" s="343">
        <f>(R146+125)/2.37</f>
        <v>189.87341772151899</v>
      </c>
      <c r="AH146" s="343">
        <f>(R146+150)/2.37</f>
        <v>200.42194092827003</v>
      </c>
      <c r="AI146" s="274" t="s">
        <v>329</v>
      </c>
      <c r="AJ146" s="374" t="s">
        <v>291</v>
      </c>
      <c r="AK146" s="369">
        <v>17</v>
      </c>
      <c r="AL146" s="321">
        <v>20</v>
      </c>
      <c r="AM146" s="323">
        <v>18</v>
      </c>
      <c r="AN146" s="419">
        <f t="shared" si="121"/>
        <v>151.16279069767444</v>
      </c>
      <c r="AO146" s="420">
        <f t="shared" si="121"/>
        <v>162.79069767441862</v>
      </c>
      <c r="AP146" s="420">
        <f t="shared" si="121"/>
        <v>174.41860465116281</v>
      </c>
      <c r="AQ146" s="420">
        <f t="shared" si="121"/>
        <v>186.04651162790699</v>
      </c>
      <c r="AR146" s="420">
        <f t="shared" si="120"/>
        <v>197.67441860465118</v>
      </c>
      <c r="AS146" s="420">
        <f t="shared" si="120"/>
        <v>209.30232558139537</v>
      </c>
      <c r="AT146" s="420">
        <f t="shared" si="118"/>
        <v>220.93023255813955</v>
      </c>
      <c r="AU146" s="324" t="str">
        <f t="shared" si="100"/>
        <v/>
      </c>
      <c r="AV146" s="421" t="str">
        <f t="shared" si="89"/>
        <v>VIP01</v>
      </c>
      <c r="AW146" s="324" t="str">
        <f t="shared" si="101"/>
        <v/>
      </c>
      <c r="AX146" s="422" t="str">
        <f t="shared" si="119"/>
        <v>KI03</v>
      </c>
      <c r="AY146" s="284"/>
      <c r="AZ146" s="286"/>
    </row>
    <row r="147" spans="1:52" s="271" customFormat="1" ht="13.5" customHeight="1" x14ac:dyDescent="0.2">
      <c r="A147" s="512" t="s">
        <v>112</v>
      </c>
      <c r="B147" s="313" t="s">
        <v>434</v>
      </c>
      <c r="C147" s="551">
        <v>6</v>
      </c>
      <c r="D147" s="336">
        <v>135</v>
      </c>
      <c r="E147" s="272">
        <v>200</v>
      </c>
      <c r="F147" s="337">
        <v>57</v>
      </c>
      <c r="G147" s="301">
        <v>2.31</v>
      </c>
      <c r="H147" s="299">
        <f t="shared" si="75"/>
        <v>70.27604430201832</v>
      </c>
      <c r="I147" s="300">
        <f t="shared" si="81"/>
        <v>1.2549293625360414</v>
      </c>
      <c r="J147" s="404">
        <f t="shared" si="82"/>
        <v>2.3684210526315788</v>
      </c>
      <c r="K147" s="299">
        <f t="shared" si="76"/>
        <v>161.16071428571428</v>
      </c>
      <c r="L147" s="405">
        <f t="shared" si="80"/>
        <v>44.967588327594349</v>
      </c>
      <c r="M147" s="362">
        <f t="shared" si="77"/>
        <v>-2.5290498974709398E-2</v>
      </c>
      <c r="N147" s="406">
        <f t="shared" si="78"/>
        <v>0.27214068893836751</v>
      </c>
      <c r="O147" s="330" t="s">
        <v>435</v>
      </c>
      <c r="P147" s="286" t="s">
        <v>6</v>
      </c>
      <c r="Q147" s="427"/>
      <c r="R147" s="422">
        <v>375</v>
      </c>
      <c r="S147" s="422">
        <f t="shared" si="83"/>
        <v>400</v>
      </c>
      <c r="T147" s="422">
        <f t="shared" si="84"/>
        <v>425</v>
      </c>
      <c r="U147" s="422">
        <f t="shared" si="85"/>
        <v>450</v>
      </c>
      <c r="V147" s="422">
        <f t="shared" si="86"/>
        <v>475</v>
      </c>
      <c r="W147" s="422">
        <f t="shared" si="87"/>
        <v>500</v>
      </c>
      <c r="X147" s="422">
        <f t="shared" si="88"/>
        <v>525</v>
      </c>
      <c r="Y147" s="298"/>
      <c r="Z147" s="356"/>
      <c r="AA147" s="428"/>
      <c r="AB147" s="429"/>
      <c r="AC147" s="429"/>
      <c r="AD147" s="429"/>
      <c r="AE147" s="429"/>
      <c r="AF147" s="429"/>
      <c r="AG147" s="429"/>
      <c r="AH147" s="429"/>
      <c r="AI147" s="298"/>
      <c r="AJ147" s="374"/>
      <c r="AK147" s="369"/>
      <c r="AL147" s="321"/>
      <c r="AM147" s="323"/>
      <c r="AN147" s="360">
        <f t="shared" si="121"/>
        <v>174.41860465116281</v>
      </c>
      <c r="AO147" s="343">
        <f t="shared" si="121"/>
        <v>186.04651162790699</v>
      </c>
      <c r="AP147" s="343">
        <f t="shared" si="121"/>
        <v>197.67441860465118</v>
      </c>
      <c r="AQ147" s="343">
        <f t="shared" si="121"/>
        <v>209.30232558139537</v>
      </c>
      <c r="AR147" s="343">
        <f t="shared" si="120"/>
        <v>220.93023255813955</v>
      </c>
      <c r="AS147" s="343">
        <f t="shared" si="120"/>
        <v>232.55813953488374</v>
      </c>
      <c r="AT147" s="343">
        <f t="shared" si="118"/>
        <v>244.18604651162792</v>
      </c>
      <c r="AU147" s="284" t="str">
        <f t="shared" si="100"/>
        <v>151310-E-003</v>
      </c>
      <c r="AV147" s="309" t="str">
        <f t="shared" si="89"/>
        <v>VIP02</v>
      </c>
      <c r="AW147" s="284" t="str">
        <f t="shared" si="101"/>
        <v>151512-E-003</v>
      </c>
      <c r="AX147" s="284" t="str">
        <f t="shared" si="119"/>
        <v>KI02</v>
      </c>
      <c r="AY147" s="284"/>
      <c r="AZ147" s="286"/>
    </row>
    <row r="148" spans="1:52" s="271" customFormat="1" ht="13.5" customHeight="1" x14ac:dyDescent="0.2">
      <c r="A148" s="512" t="s">
        <v>112</v>
      </c>
      <c r="B148" s="313" t="s">
        <v>113</v>
      </c>
      <c r="C148" s="551">
        <v>7</v>
      </c>
      <c r="D148" s="336">
        <v>170</v>
      </c>
      <c r="E148" s="272">
        <v>216</v>
      </c>
      <c r="F148" s="337">
        <v>63</v>
      </c>
      <c r="G148" s="301">
        <v>2.8</v>
      </c>
      <c r="H148" s="299">
        <f t="shared" si="75"/>
        <v>47.831632653061227</v>
      </c>
      <c r="I148" s="300">
        <f t="shared" si="81"/>
        <v>0.85413629737609331</v>
      </c>
      <c r="J148" s="404">
        <f t="shared" si="82"/>
        <v>2.6984126984126986</v>
      </c>
      <c r="K148" s="299">
        <f t="shared" si="76"/>
        <v>156.34191176470588</v>
      </c>
      <c r="L148" s="405">
        <f t="shared" si="80"/>
        <v>50.461153375641345</v>
      </c>
      <c r="M148" s="362">
        <f t="shared" si="77"/>
        <v>3.6281179138321872E-2</v>
      </c>
      <c r="N148" s="406">
        <f t="shared" si="78"/>
        <v>0.3349125438857381</v>
      </c>
      <c r="O148" s="330" t="s">
        <v>32</v>
      </c>
      <c r="P148" s="286" t="s">
        <v>36</v>
      </c>
      <c r="Q148" s="330" t="s">
        <v>19</v>
      </c>
      <c r="R148" s="272">
        <v>375</v>
      </c>
      <c r="S148" s="272">
        <f t="shared" si="83"/>
        <v>400</v>
      </c>
      <c r="T148" s="272">
        <f t="shared" si="84"/>
        <v>425</v>
      </c>
      <c r="U148" s="272">
        <f t="shared" si="85"/>
        <v>450</v>
      </c>
      <c r="V148" s="272">
        <f t="shared" si="86"/>
        <v>475</v>
      </c>
      <c r="W148" s="272">
        <f t="shared" si="87"/>
        <v>500</v>
      </c>
      <c r="X148" s="272">
        <f t="shared" si="88"/>
        <v>525</v>
      </c>
      <c r="Y148" s="274" t="s">
        <v>321</v>
      </c>
      <c r="Z148" s="356"/>
      <c r="AA148" s="360">
        <f>(R148-25)/2.6</f>
        <v>134.61538461538461</v>
      </c>
      <c r="AB148" s="343">
        <f>R148/2.6</f>
        <v>144.23076923076923</v>
      </c>
      <c r="AC148" s="343">
        <f>(R148+25)/2.6</f>
        <v>153.84615384615384</v>
      </c>
      <c r="AD148" s="343">
        <f>(R148+50)/2.6</f>
        <v>163.46153846153845</v>
      </c>
      <c r="AE148" s="343">
        <f>(R148+75)/2.6</f>
        <v>173.07692307692307</v>
      </c>
      <c r="AF148" s="343">
        <f>(R148+100)/2.6</f>
        <v>182.69230769230768</v>
      </c>
      <c r="AG148" s="343">
        <f>(R148+125)/2.6</f>
        <v>192.30769230769229</v>
      </c>
      <c r="AH148" s="343">
        <f>(R148+150)/2.6</f>
        <v>201.92307692307691</v>
      </c>
      <c r="AI148" s="274" t="s">
        <v>331</v>
      </c>
      <c r="AJ148" s="374" t="s">
        <v>291</v>
      </c>
      <c r="AK148" s="369">
        <v>17</v>
      </c>
      <c r="AL148" s="321">
        <v>17</v>
      </c>
      <c r="AM148" s="323">
        <v>10</v>
      </c>
      <c r="AN148" s="360">
        <f t="shared" si="121"/>
        <v>174.41860465116281</v>
      </c>
      <c r="AO148" s="343">
        <f t="shared" si="121"/>
        <v>186.04651162790699</v>
      </c>
      <c r="AP148" s="343">
        <f t="shared" si="121"/>
        <v>197.67441860465118</v>
      </c>
      <c r="AQ148" s="343">
        <f t="shared" si="121"/>
        <v>209.30232558139537</v>
      </c>
      <c r="AR148" s="343">
        <f t="shared" si="120"/>
        <v>220.93023255813955</v>
      </c>
      <c r="AS148" s="343">
        <f t="shared" si="120"/>
        <v>232.55813953488374</v>
      </c>
      <c r="AT148" s="343">
        <f t="shared" si="118"/>
        <v>244.18604651162792</v>
      </c>
      <c r="AU148" s="284" t="str">
        <f t="shared" si="100"/>
        <v>151310-E-002</v>
      </c>
      <c r="AV148" s="309" t="str">
        <f t="shared" si="89"/>
        <v>VIP01</v>
      </c>
      <c r="AW148" s="284" t="str">
        <f t="shared" si="101"/>
        <v>151512-E-002</v>
      </c>
      <c r="AX148" s="284" t="str">
        <f t="shared" si="119"/>
        <v>KI03</v>
      </c>
      <c r="AY148" s="284"/>
      <c r="AZ148" s="286"/>
    </row>
    <row r="149" spans="1:52" s="271" customFormat="1" ht="13.5" customHeight="1" x14ac:dyDescent="0.2">
      <c r="A149" s="512" t="s">
        <v>112</v>
      </c>
      <c r="B149" s="313" t="s">
        <v>114</v>
      </c>
      <c r="C149" s="551">
        <v>8</v>
      </c>
      <c r="D149" s="336">
        <v>200</v>
      </c>
      <c r="E149" s="272">
        <v>240</v>
      </c>
      <c r="F149" s="337">
        <v>76</v>
      </c>
      <c r="G149" s="301">
        <v>2.73</v>
      </c>
      <c r="H149" s="299">
        <f t="shared" si="75"/>
        <v>40.252787505534762</v>
      </c>
      <c r="I149" s="300">
        <f t="shared" si="81"/>
        <v>0.71879977688454932</v>
      </c>
      <c r="J149" s="404">
        <f t="shared" si="82"/>
        <v>2.6315789473684212</v>
      </c>
      <c r="K149" s="299">
        <f t="shared" si="76"/>
        <v>154.71428571428569</v>
      </c>
      <c r="L149" s="405">
        <f t="shared" si="80"/>
        <v>54.732805519176516</v>
      </c>
      <c r="M149" s="362">
        <f t="shared" si="77"/>
        <v>3.6051667630614924E-2</v>
      </c>
      <c r="N149" s="406">
        <f t="shared" si="78"/>
        <v>0.36699786437595205</v>
      </c>
      <c r="O149" s="330" t="s">
        <v>7</v>
      </c>
      <c r="P149" s="286" t="s">
        <v>435</v>
      </c>
      <c r="Q149" s="330" t="s">
        <v>27</v>
      </c>
      <c r="R149" s="272">
        <v>300</v>
      </c>
      <c r="S149" s="272">
        <f t="shared" si="83"/>
        <v>325</v>
      </c>
      <c r="T149" s="272">
        <f t="shared" si="84"/>
        <v>350</v>
      </c>
      <c r="U149" s="272">
        <f t="shared" si="85"/>
        <v>375</v>
      </c>
      <c r="V149" s="272">
        <f t="shared" si="86"/>
        <v>400</v>
      </c>
      <c r="W149" s="272">
        <f t="shared" si="87"/>
        <v>425</v>
      </c>
      <c r="X149" s="272">
        <f t="shared" si="88"/>
        <v>450</v>
      </c>
      <c r="Y149" s="274" t="s">
        <v>324</v>
      </c>
      <c r="Z149" s="355" t="s">
        <v>325</v>
      </c>
      <c r="AA149" s="360">
        <f>(R149-25)/2.37</f>
        <v>116.03375527426159</v>
      </c>
      <c r="AB149" s="343">
        <f>(R149)/2.37</f>
        <v>126.58227848101265</v>
      </c>
      <c r="AC149" s="343">
        <f>(R149+25)/2.37</f>
        <v>137.13080168776369</v>
      </c>
      <c r="AD149" s="343">
        <f>(R149+50)/2.37</f>
        <v>147.67932489451476</v>
      </c>
      <c r="AE149" s="343">
        <f>(R149+75)/2.37</f>
        <v>158.22784810126581</v>
      </c>
      <c r="AF149" s="343">
        <f>(R149+100)/2.37</f>
        <v>168.77637130801688</v>
      </c>
      <c r="AG149" s="343">
        <f>(R149+125)/2.37</f>
        <v>179.32489451476792</v>
      </c>
      <c r="AH149" s="343">
        <f>(R149+150)/2.37</f>
        <v>189.87341772151899</v>
      </c>
      <c r="AI149" s="274" t="s">
        <v>329</v>
      </c>
      <c r="AJ149" s="374" t="s">
        <v>291</v>
      </c>
      <c r="AK149" s="369">
        <v>20</v>
      </c>
      <c r="AL149" s="321">
        <v>20</v>
      </c>
      <c r="AM149" s="323">
        <v>15</v>
      </c>
      <c r="AN149" s="419">
        <f t="shared" si="121"/>
        <v>139.53488372093022</v>
      </c>
      <c r="AO149" s="420">
        <f t="shared" si="121"/>
        <v>151.16279069767444</v>
      </c>
      <c r="AP149" s="420">
        <f t="shared" si="121"/>
        <v>162.79069767441862</v>
      </c>
      <c r="AQ149" s="420">
        <f t="shared" si="121"/>
        <v>174.41860465116281</v>
      </c>
      <c r="AR149" s="420">
        <f t="shared" si="120"/>
        <v>186.04651162790699</v>
      </c>
      <c r="AS149" s="420">
        <f t="shared" si="120"/>
        <v>197.67441860465118</v>
      </c>
      <c r="AT149" s="420">
        <f t="shared" si="118"/>
        <v>209.30232558139537</v>
      </c>
      <c r="AU149" s="324" t="str">
        <f t="shared" si="100"/>
        <v/>
      </c>
      <c r="AV149" s="421" t="str">
        <f t="shared" si="89"/>
        <v>VIP01</v>
      </c>
      <c r="AW149" s="324" t="str">
        <f t="shared" si="101"/>
        <v/>
      </c>
      <c r="AX149" s="422" t="str">
        <f t="shared" si="119"/>
        <v>KI03</v>
      </c>
      <c r="AY149" s="284"/>
      <c r="AZ149" s="286"/>
    </row>
    <row r="150" spans="1:52" s="271" customFormat="1" ht="13.5" customHeight="1" x14ac:dyDescent="0.2">
      <c r="A150" s="512" t="s">
        <v>115</v>
      </c>
      <c r="B150" s="313" t="s">
        <v>116</v>
      </c>
      <c r="C150" s="551">
        <v>2</v>
      </c>
      <c r="D150" s="336">
        <v>180</v>
      </c>
      <c r="E150" s="272">
        <v>222</v>
      </c>
      <c r="F150" s="337">
        <v>70</v>
      </c>
      <c r="G150" s="301">
        <v>2.8</v>
      </c>
      <c r="H150" s="299">
        <f t="shared" si="75"/>
        <v>38.265306122448983</v>
      </c>
      <c r="I150" s="300">
        <f t="shared" si="81"/>
        <v>0.68330903790087472</v>
      </c>
      <c r="J150" s="404">
        <f t="shared" si="82"/>
        <v>2.5714285714285716</v>
      </c>
      <c r="K150" s="299">
        <f t="shared" si="76"/>
        <v>145.83333333333331</v>
      </c>
      <c r="L150" s="405">
        <f t="shared" si="80"/>
        <v>51.924098451489741</v>
      </c>
      <c r="M150" s="362">
        <f t="shared" si="77"/>
        <v>8.1632653061224358E-2</v>
      </c>
      <c r="N150" s="406">
        <f t="shared" si="78"/>
        <v>0.38769993510445672</v>
      </c>
      <c r="O150" s="330" t="s">
        <v>31</v>
      </c>
      <c r="P150" s="286" t="s">
        <v>4</v>
      </c>
      <c r="Q150" s="330" t="s">
        <v>18</v>
      </c>
      <c r="R150" s="272">
        <v>300</v>
      </c>
      <c r="S150" s="272">
        <f t="shared" si="83"/>
        <v>325</v>
      </c>
      <c r="T150" s="272">
        <f t="shared" si="84"/>
        <v>350</v>
      </c>
      <c r="U150" s="272">
        <f t="shared" si="85"/>
        <v>375</v>
      </c>
      <c r="V150" s="272">
        <f t="shared" si="86"/>
        <v>400</v>
      </c>
      <c r="W150" s="272">
        <f t="shared" si="87"/>
        <v>425</v>
      </c>
      <c r="X150" s="272">
        <f t="shared" si="88"/>
        <v>450</v>
      </c>
      <c r="Y150" s="274" t="s">
        <v>322</v>
      </c>
      <c r="Z150" s="355" t="s">
        <v>323</v>
      </c>
      <c r="AA150" s="360">
        <f>(R150-25)/2.52</f>
        <v>109.12698412698413</v>
      </c>
      <c r="AB150" s="343">
        <f>(R150)/2.52</f>
        <v>119.04761904761905</v>
      </c>
      <c r="AC150" s="343">
        <f>(R150+25)/2.52</f>
        <v>128.96825396825398</v>
      </c>
      <c r="AD150" s="343">
        <f>(R150+50)/2.52</f>
        <v>138.88888888888889</v>
      </c>
      <c r="AE150" s="343">
        <f>(R150+75)/2.52</f>
        <v>148.8095238095238</v>
      </c>
      <c r="AF150" s="343">
        <f>(R150+100)/2.52</f>
        <v>158.73015873015873</v>
      </c>
      <c r="AG150" s="343">
        <f>(R150+125)/2.52</f>
        <v>168.65079365079364</v>
      </c>
      <c r="AH150" s="343">
        <f>(R150+150)/2.52</f>
        <v>178.57142857142858</v>
      </c>
      <c r="AI150" s="274" t="s">
        <v>330</v>
      </c>
      <c r="AJ150" s="374" t="s">
        <v>291</v>
      </c>
      <c r="AK150" s="367" t="s">
        <v>250</v>
      </c>
      <c r="AL150" s="322" t="s">
        <v>251</v>
      </c>
      <c r="AM150" s="368" t="s">
        <v>245</v>
      </c>
      <c r="AN150" s="360">
        <f t="shared" si="121"/>
        <v>139.53488372093022</v>
      </c>
      <c r="AO150" s="343">
        <f t="shared" si="121"/>
        <v>151.16279069767444</v>
      </c>
      <c r="AP150" s="343">
        <f t="shared" si="121"/>
        <v>162.79069767441862</v>
      </c>
      <c r="AQ150" s="343">
        <f t="shared" si="121"/>
        <v>174.41860465116281</v>
      </c>
      <c r="AR150" s="343">
        <f t="shared" si="120"/>
        <v>186.04651162790699</v>
      </c>
      <c r="AS150" s="343">
        <f t="shared" si="120"/>
        <v>197.67441860465118</v>
      </c>
      <c r="AT150" s="343">
        <f t="shared" si="118"/>
        <v>209.30232558139537</v>
      </c>
      <c r="AU150" s="422" t="str">
        <f t="shared" si="100"/>
        <v/>
      </c>
      <c r="AV150" s="421" t="str">
        <f t="shared" si="89"/>
        <v>VIP01</v>
      </c>
      <c r="AW150" s="284" t="str">
        <f t="shared" si="101"/>
        <v>151512-E-001</v>
      </c>
      <c r="AX150" s="284" t="str">
        <f t="shared" si="119"/>
        <v>KI03</v>
      </c>
      <c r="AY150" s="285"/>
      <c r="AZ150" s="327"/>
    </row>
    <row r="151" spans="1:52" s="271" customFormat="1" ht="13.5" customHeight="1" x14ac:dyDescent="0.2">
      <c r="A151" s="512" t="s">
        <v>115</v>
      </c>
      <c r="B151" s="313" t="s">
        <v>216</v>
      </c>
      <c r="C151" s="551"/>
      <c r="D151" s="336" t="s">
        <v>406</v>
      </c>
      <c r="E151" s="272">
        <v>240</v>
      </c>
      <c r="F151" s="337">
        <v>76</v>
      </c>
      <c r="G151" s="301"/>
      <c r="H151" s="299" t="e">
        <f t="shared" si="75"/>
        <v>#DIV/0!</v>
      </c>
      <c r="I151" s="300" t="e">
        <f t="shared" si="81"/>
        <v>#DIV/0!</v>
      </c>
      <c r="J151" s="404" t="e">
        <f t="shared" si="82"/>
        <v>#VALUE!</v>
      </c>
      <c r="K151" s="299" t="e">
        <f t="shared" si="76"/>
        <v>#VALUE!</v>
      </c>
      <c r="L151" s="405" t="e">
        <f t="shared" si="80"/>
        <v>#VALUE!</v>
      </c>
      <c r="M151" s="362" t="e">
        <f t="shared" si="77"/>
        <v>#VALUE!</v>
      </c>
      <c r="N151" s="406" t="e">
        <f t="shared" si="78"/>
        <v>#VALUE!</v>
      </c>
      <c r="O151" s="330" t="s">
        <v>4</v>
      </c>
      <c r="P151" s="286" t="s">
        <v>4</v>
      </c>
      <c r="Q151" s="330" t="s">
        <v>18</v>
      </c>
      <c r="R151" s="272"/>
      <c r="S151" s="272">
        <f t="shared" si="83"/>
        <v>25</v>
      </c>
      <c r="T151" s="272">
        <f t="shared" si="84"/>
        <v>50</v>
      </c>
      <c r="U151" s="272">
        <f t="shared" si="85"/>
        <v>75</v>
      </c>
      <c r="V151" s="272">
        <f t="shared" si="86"/>
        <v>100</v>
      </c>
      <c r="W151" s="272">
        <f t="shared" si="87"/>
        <v>125</v>
      </c>
      <c r="X151" s="272">
        <f t="shared" si="88"/>
        <v>150</v>
      </c>
      <c r="Y151" s="274" t="s">
        <v>324</v>
      </c>
      <c r="Z151" s="355" t="s">
        <v>325</v>
      </c>
      <c r="AA151" s="360">
        <f>(R151-25)/2.37</f>
        <v>-10.548523206751055</v>
      </c>
      <c r="AB151" s="343">
        <f>(R151)/2.37</f>
        <v>0</v>
      </c>
      <c r="AC151" s="343">
        <f>(R151+25)/2.37</f>
        <v>10.548523206751055</v>
      </c>
      <c r="AD151" s="343">
        <f>(R151+50)/2.37</f>
        <v>21.09704641350211</v>
      </c>
      <c r="AE151" s="343">
        <f>(R151+75)/2.37</f>
        <v>31.645569620253163</v>
      </c>
      <c r="AF151" s="343">
        <f>(R151+100)/2.37</f>
        <v>42.194092827004219</v>
      </c>
      <c r="AG151" s="343">
        <f>(R151+125)/2.37</f>
        <v>52.742616033755269</v>
      </c>
      <c r="AH151" s="343">
        <f>(R151+150)/2.37</f>
        <v>63.291139240506325</v>
      </c>
      <c r="AI151" s="274" t="s">
        <v>329</v>
      </c>
      <c r="AJ151" s="374" t="s">
        <v>291</v>
      </c>
      <c r="AK151" s="367"/>
      <c r="AL151" s="322"/>
      <c r="AM151" s="368"/>
      <c r="AN151" s="419">
        <f t="shared" si="121"/>
        <v>0</v>
      </c>
      <c r="AO151" s="420">
        <f t="shared" si="121"/>
        <v>11.627906976744187</v>
      </c>
      <c r="AP151" s="420">
        <f t="shared" si="121"/>
        <v>23.255813953488374</v>
      </c>
      <c r="AQ151" s="420">
        <f t="shared" si="121"/>
        <v>34.883720930232556</v>
      </c>
      <c r="AR151" s="420">
        <f t="shared" si="120"/>
        <v>46.511627906976749</v>
      </c>
      <c r="AS151" s="420">
        <f t="shared" si="120"/>
        <v>58.139534883720934</v>
      </c>
      <c r="AT151" s="420">
        <f t="shared" si="118"/>
        <v>69.767441860465112</v>
      </c>
      <c r="AU151" s="324" t="str">
        <f t="shared" si="100"/>
        <v/>
      </c>
      <c r="AV151" s="421" t="str">
        <f t="shared" si="89"/>
        <v>VIP03</v>
      </c>
      <c r="AW151" s="324" t="str">
        <f t="shared" si="101"/>
        <v/>
      </c>
      <c r="AX151" s="422" t="str">
        <f t="shared" si="119"/>
        <v>KI02</v>
      </c>
      <c r="AY151" s="285"/>
      <c r="AZ151" s="327"/>
    </row>
    <row r="152" spans="1:52" s="271" customFormat="1" ht="13.5" customHeight="1" x14ac:dyDescent="0.2">
      <c r="A152" s="512" t="s">
        <v>698</v>
      </c>
      <c r="B152" s="313" t="s">
        <v>689</v>
      </c>
      <c r="C152" s="551">
        <v>2</v>
      </c>
      <c r="D152" s="336">
        <v>160</v>
      </c>
      <c r="E152" s="272">
        <v>200</v>
      </c>
      <c r="F152" s="337">
        <v>57</v>
      </c>
      <c r="G152" s="301">
        <v>3.03</v>
      </c>
      <c r="H152" s="299">
        <f>R152/(G152*G152)</f>
        <v>51.737847052031938</v>
      </c>
      <c r="I152" s="300">
        <f>H152/56</f>
        <v>0.92389012592914177</v>
      </c>
      <c r="J152" s="404">
        <f t="shared" si="82"/>
        <v>2.807017543859649</v>
      </c>
      <c r="K152" s="299">
        <f t="shared" si="76"/>
        <v>172.24051339285717</v>
      </c>
      <c r="L152" s="405">
        <f t="shared" si="80"/>
        <v>48.954509496061739</v>
      </c>
      <c r="M152" s="362">
        <f t="shared" si="77"/>
        <v>7.3591569683284105E-2</v>
      </c>
      <c r="N152" s="406">
        <f t="shared" si="78"/>
        <v>0.30679967391659296</v>
      </c>
      <c r="O152" s="330" t="s">
        <v>10</v>
      </c>
      <c r="P152" s="508" t="s">
        <v>10</v>
      </c>
      <c r="Q152" s="422"/>
      <c r="R152" s="422">
        <v>475</v>
      </c>
      <c r="S152" s="422">
        <f>R152+25</f>
        <v>500</v>
      </c>
      <c r="T152" s="422">
        <f>R152+50</f>
        <v>525</v>
      </c>
      <c r="U152" s="422">
        <f>R152+75</f>
        <v>550</v>
      </c>
      <c r="V152" s="422">
        <f>R152+100</f>
        <v>575</v>
      </c>
      <c r="W152" s="422">
        <f>R152+125</f>
        <v>600</v>
      </c>
      <c r="X152" s="422">
        <f>R152+150</f>
        <v>625</v>
      </c>
      <c r="Y152" s="431"/>
      <c r="Z152" s="432"/>
      <c r="AA152" s="419"/>
      <c r="AB152" s="420"/>
      <c r="AC152" s="420"/>
      <c r="AD152" s="420"/>
      <c r="AE152" s="420"/>
      <c r="AF152" s="420"/>
      <c r="AG152" s="420"/>
      <c r="AH152" s="420"/>
      <c r="AI152" s="431"/>
      <c r="AJ152" s="374"/>
      <c r="AK152" s="367"/>
      <c r="AL152" s="322"/>
      <c r="AM152" s="368"/>
      <c r="AN152" s="338">
        <f t="shared" si="121"/>
        <v>220.93023255813955</v>
      </c>
      <c r="AO152" s="387">
        <f t="shared" si="121"/>
        <v>232.55813953488374</v>
      </c>
      <c r="AP152" s="387">
        <f t="shared" si="121"/>
        <v>244.18604651162792</v>
      </c>
      <c r="AQ152" s="387">
        <f t="shared" si="121"/>
        <v>255.81395348837211</v>
      </c>
      <c r="AR152" s="387">
        <f t="shared" si="121"/>
        <v>267.44186046511629</v>
      </c>
      <c r="AS152" s="387">
        <f t="shared" si="121"/>
        <v>279.06976744186045</v>
      </c>
      <c r="AT152" s="387">
        <f t="shared" si="121"/>
        <v>290.69767441860466</v>
      </c>
      <c r="AU152" s="284" t="str">
        <f t="shared" si="100"/>
        <v>151310-E-003</v>
      </c>
      <c r="AV152" s="394" t="str">
        <f>IF(G152&gt;2.55,"VIP01",IF(AND(G152&gt;2.15,G152&lt;=2.55),"VIP02","VIP03"))</f>
        <v>VIP01</v>
      </c>
      <c r="AW152" s="284" t="str">
        <f t="shared" si="101"/>
        <v>151512-E-003</v>
      </c>
      <c r="AX152" s="272" t="str">
        <f>IF(G152&lt;2.55,"KI02",IF(AND(G152&gt;=2.55,G152&lt;3.3),IF(G152-J152&lt;=0.3,"KI03","KI04"),IF(G152&gt;=3.3,"KI05","")))</f>
        <v>KI03</v>
      </c>
      <c r="AY152" s="285"/>
      <c r="AZ152" s="327"/>
    </row>
    <row r="153" spans="1:52" s="271" customFormat="1" ht="13.5" customHeight="1" x14ac:dyDescent="0.2">
      <c r="A153" s="512" t="s">
        <v>117</v>
      </c>
      <c r="B153" s="313" t="s">
        <v>359</v>
      </c>
      <c r="C153" s="551">
        <v>2</v>
      </c>
      <c r="D153" s="336">
        <v>230</v>
      </c>
      <c r="E153" s="272">
        <v>240</v>
      </c>
      <c r="F153" s="337">
        <v>76</v>
      </c>
      <c r="G153" s="301">
        <v>3.56</v>
      </c>
      <c r="H153" s="299">
        <f t="shared" si="75"/>
        <v>31.561671506122963</v>
      </c>
      <c r="I153" s="300">
        <f t="shared" si="81"/>
        <v>0.56360127689505291</v>
      </c>
      <c r="J153" s="404">
        <f t="shared" si="82"/>
        <v>3.0263157894736841</v>
      </c>
      <c r="K153" s="299">
        <f t="shared" si="76"/>
        <v>179.37888198757767</v>
      </c>
      <c r="L153" s="405">
        <f t="shared" si="80"/>
        <v>58.694394962381196</v>
      </c>
      <c r="M153" s="362">
        <f t="shared" si="77"/>
        <v>0.14991129509166179</v>
      </c>
      <c r="N153" s="406">
        <f t="shared" si="78"/>
        <v>0.38491166380593145</v>
      </c>
      <c r="O153" s="330" t="s">
        <v>5</v>
      </c>
      <c r="P153" s="286" t="s">
        <v>5</v>
      </c>
      <c r="Q153" s="330" t="s">
        <v>19</v>
      </c>
      <c r="R153" s="272">
        <v>400</v>
      </c>
      <c r="S153" s="272">
        <f t="shared" si="83"/>
        <v>425</v>
      </c>
      <c r="T153" s="272">
        <f t="shared" si="84"/>
        <v>450</v>
      </c>
      <c r="U153" s="272">
        <f t="shared" si="85"/>
        <v>475</v>
      </c>
      <c r="V153" s="272">
        <f t="shared" si="86"/>
        <v>500</v>
      </c>
      <c r="W153" s="272">
        <f t="shared" si="87"/>
        <v>525</v>
      </c>
      <c r="X153" s="272">
        <f t="shared" si="88"/>
        <v>550</v>
      </c>
      <c r="Y153" s="274" t="s">
        <v>324</v>
      </c>
      <c r="Z153" s="355" t="s">
        <v>325</v>
      </c>
      <c r="AA153" s="360">
        <f>(R153-25)/2.37</f>
        <v>158.22784810126581</v>
      </c>
      <c r="AB153" s="343">
        <f>(R153)/2.37</f>
        <v>168.77637130801688</v>
      </c>
      <c r="AC153" s="343">
        <f>(R153+25)/2.37</f>
        <v>179.32489451476792</v>
      </c>
      <c r="AD153" s="343">
        <f>(R153+50)/2.37</f>
        <v>189.87341772151899</v>
      </c>
      <c r="AE153" s="343">
        <f>(R153+75)/2.37</f>
        <v>200.42194092827003</v>
      </c>
      <c r="AF153" s="343">
        <f>(R153+100)/2.37</f>
        <v>210.97046413502107</v>
      </c>
      <c r="AG153" s="343">
        <f>(R153+125)/2.37</f>
        <v>221.51898734177215</v>
      </c>
      <c r="AH153" s="343">
        <f>(R153+150)/2.37</f>
        <v>232.06751054852319</v>
      </c>
      <c r="AI153" s="274" t="s">
        <v>329</v>
      </c>
      <c r="AJ153" s="374" t="s">
        <v>291</v>
      </c>
      <c r="AK153" s="367" t="s">
        <v>251</v>
      </c>
      <c r="AL153" s="322" t="s">
        <v>250</v>
      </c>
      <c r="AM153" s="368" t="s">
        <v>245</v>
      </c>
      <c r="AN153" s="419">
        <f t="shared" si="121"/>
        <v>186.04651162790699</v>
      </c>
      <c r="AO153" s="420">
        <f t="shared" si="121"/>
        <v>197.67441860465118</v>
      </c>
      <c r="AP153" s="420">
        <f t="shared" si="121"/>
        <v>209.30232558139537</v>
      </c>
      <c r="AQ153" s="420">
        <f t="shared" si="121"/>
        <v>220.93023255813955</v>
      </c>
      <c r="AR153" s="420">
        <f t="shared" si="120"/>
        <v>232.55813953488374</v>
      </c>
      <c r="AS153" s="420">
        <f t="shared" si="120"/>
        <v>244.18604651162792</v>
      </c>
      <c r="AT153" s="420">
        <f t="shared" si="118"/>
        <v>255.81395348837211</v>
      </c>
      <c r="AU153" s="324" t="str">
        <f t="shared" si="100"/>
        <v/>
      </c>
      <c r="AV153" s="421" t="str">
        <f t="shared" si="89"/>
        <v>VIP01</v>
      </c>
      <c r="AW153" s="324" t="str">
        <f t="shared" si="101"/>
        <v/>
      </c>
      <c r="AX153" s="422" t="str">
        <f t="shared" si="119"/>
        <v>KI05</v>
      </c>
      <c r="AY153" s="285"/>
      <c r="AZ153" s="327"/>
    </row>
    <row r="154" spans="1:52" s="271" customFormat="1" ht="13.5" customHeight="1" x14ac:dyDescent="0.2">
      <c r="A154" s="512" t="s">
        <v>117</v>
      </c>
      <c r="B154" s="313" t="s">
        <v>360</v>
      </c>
      <c r="C154" s="551">
        <v>3</v>
      </c>
      <c r="D154" s="336">
        <v>220</v>
      </c>
      <c r="E154" s="272">
        <v>222</v>
      </c>
      <c r="F154" s="337">
        <v>70</v>
      </c>
      <c r="G154" s="301">
        <v>3.92</v>
      </c>
      <c r="H154" s="299">
        <f t="shared" si="75"/>
        <v>30.911599333610997</v>
      </c>
      <c r="I154" s="300">
        <f t="shared" si="81"/>
        <v>0.55199284524305348</v>
      </c>
      <c r="J154" s="404">
        <f t="shared" si="82"/>
        <v>3.1428571428571428</v>
      </c>
      <c r="K154" s="299">
        <f t="shared" si="76"/>
        <v>188.92045454545456</v>
      </c>
      <c r="L154" s="405">
        <f t="shared" si="80"/>
        <v>57.404250713688434</v>
      </c>
      <c r="M154" s="362">
        <f t="shared" si="77"/>
        <v>0.19825072886297376</v>
      </c>
      <c r="N154" s="406">
        <f t="shared" si="78"/>
        <v>0.37898890576447775</v>
      </c>
      <c r="O154" s="330" t="s">
        <v>12</v>
      </c>
      <c r="P154" s="286" t="s">
        <v>9</v>
      </c>
      <c r="Q154" s="330" t="s">
        <v>28</v>
      </c>
      <c r="R154" s="272">
        <v>475</v>
      </c>
      <c r="S154" s="272">
        <f t="shared" si="83"/>
        <v>500</v>
      </c>
      <c r="T154" s="272">
        <f t="shared" si="84"/>
        <v>525</v>
      </c>
      <c r="U154" s="272">
        <f t="shared" si="85"/>
        <v>550</v>
      </c>
      <c r="V154" s="272">
        <f t="shared" si="86"/>
        <v>575</v>
      </c>
      <c r="W154" s="272">
        <f t="shared" si="87"/>
        <v>600</v>
      </c>
      <c r="X154" s="272">
        <f t="shared" si="88"/>
        <v>625</v>
      </c>
      <c r="Y154" s="274" t="s">
        <v>322</v>
      </c>
      <c r="Z154" s="355" t="s">
        <v>323</v>
      </c>
      <c r="AA154" s="360">
        <f>(R154-25)/2.52</f>
        <v>178.57142857142858</v>
      </c>
      <c r="AB154" s="343">
        <f>(R154)/2.52</f>
        <v>188.49206349206349</v>
      </c>
      <c r="AC154" s="343">
        <f>(R154+25)/2.52</f>
        <v>198.4126984126984</v>
      </c>
      <c r="AD154" s="343">
        <f>(R154+50)/2.52</f>
        <v>208.33333333333334</v>
      </c>
      <c r="AE154" s="343">
        <f>(R154+75)/2.52</f>
        <v>218.25396825396825</v>
      </c>
      <c r="AF154" s="343">
        <f>(R154+100)/2.52</f>
        <v>228.17460317460316</v>
      </c>
      <c r="AG154" s="343">
        <f>(R154+125)/2.52</f>
        <v>238.0952380952381</v>
      </c>
      <c r="AH154" s="343">
        <f>(R154+150)/2.52</f>
        <v>248.01587301587301</v>
      </c>
      <c r="AI154" s="274" t="s">
        <v>330</v>
      </c>
      <c r="AJ154" s="374" t="s">
        <v>291</v>
      </c>
      <c r="AK154" s="367" t="s">
        <v>250</v>
      </c>
      <c r="AL154" s="322" t="s">
        <v>250</v>
      </c>
      <c r="AM154" s="368" t="s">
        <v>244</v>
      </c>
      <c r="AN154" s="419">
        <f t="shared" si="121"/>
        <v>220.93023255813955</v>
      </c>
      <c r="AO154" s="420">
        <f t="shared" si="121"/>
        <v>232.55813953488374</v>
      </c>
      <c r="AP154" s="420">
        <f t="shared" si="121"/>
        <v>244.18604651162792</v>
      </c>
      <c r="AQ154" s="420">
        <f t="shared" si="121"/>
        <v>255.81395348837211</v>
      </c>
      <c r="AR154" s="420">
        <f t="shared" si="120"/>
        <v>267.44186046511629</v>
      </c>
      <c r="AS154" s="420">
        <f t="shared" si="120"/>
        <v>279.06976744186045</v>
      </c>
      <c r="AT154" s="420">
        <f t="shared" si="118"/>
        <v>290.69767441860466</v>
      </c>
      <c r="AU154" s="422" t="str">
        <f t="shared" si="100"/>
        <v/>
      </c>
      <c r="AV154" s="421" t="str">
        <f t="shared" si="89"/>
        <v>VIP01</v>
      </c>
      <c r="AW154" s="422" t="str">
        <f t="shared" si="101"/>
        <v/>
      </c>
      <c r="AX154" s="422" t="str">
        <f t="shared" si="119"/>
        <v>KI05</v>
      </c>
      <c r="AY154" s="285"/>
      <c r="AZ154" s="327"/>
    </row>
    <row r="155" spans="1:52" s="271" customFormat="1" ht="13.5" customHeight="1" x14ac:dyDescent="0.2">
      <c r="A155" s="512" t="s">
        <v>118</v>
      </c>
      <c r="B155" s="313" t="s">
        <v>217</v>
      </c>
      <c r="C155" s="551">
        <v>2</v>
      </c>
      <c r="D155" s="336">
        <v>200</v>
      </c>
      <c r="E155" s="272">
        <v>267</v>
      </c>
      <c r="F155" s="337">
        <v>89</v>
      </c>
      <c r="G155" s="301">
        <v>2.62</v>
      </c>
      <c r="H155" s="299">
        <f t="shared" si="75"/>
        <v>32.7778101509236</v>
      </c>
      <c r="I155" s="300">
        <f t="shared" si="81"/>
        <v>0.58531803840935004</v>
      </c>
      <c r="J155" s="404">
        <f t="shared" si="82"/>
        <v>2.2471910112359552</v>
      </c>
      <c r="K155" s="299">
        <f t="shared" si="76"/>
        <v>159.12723214285714</v>
      </c>
      <c r="L155" s="405">
        <f t="shared" si="80"/>
        <v>54.732805519176516</v>
      </c>
      <c r="M155" s="362">
        <f t="shared" si="77"/>
        <v>0.14229350716184919</v>
      </c>
      <c r="N155" s="406">
        <f t="shared" si="78"/>
        <v>0.4010185880536119</v>
      </c>
      <c r="O155" s="330" t="s">
        <v>43</v>
      </c>
      <c r="P155" s="286" t="s">
        <v>43</v>
      </c>
      <c r="Q155" s="330" t="s">
        <v>267</v>
      </c>
      <c r="R155" s="272">
        <v>225</v>
      </c>
      <c r="S155" s="272">
        <f t="shared" si="83"/>
        <v>250</v>
      </c>
      <c r="T155" s="272">
        <f t="shared" si="84"/>
        <v>275</v>
      </c>
      <c r="U155" s="272">
        <f t="shared" si="85"/>
        <v>300</v>
      </c>
      <c r="V155" s="272">
        <f t="shared" si="86"/>
        <v>325</v>
      </c>
      <c r="W155" s="272">
        <f t="shared" si="87"/>
        <v>350</v>
      </c>
      <c r="X155" s="272">
        <f t="shared" si="88"/>
        <v>375</v>
      </c>
      <c r="Y155" s="274" t="s">
        <v>326</v>
      </c>
      <c r="Z155" s="355" t="s">
        <v>327</v>
      </c>
      <c r="AA155" s="360">
        <f>(R155-25)/2.15</f>
        <v>93.023255813953497</v>
      </c>
      <c r="AB155" s="343">
        <f>R155/2.15</f>
        <v>104.65116279069768</v>
      </c>
      <c r="AC155" s="343">
        <f>(R155+25)/2.37</f>
        <v>105.48523206751054</v>
      </c>
      <c r="AD155" s="343">
        <f>(R155+50)/2.15</f>
        <v>127.90697674418605</v>
      </c>
      <c r="AE155" s="343">
        <f>(R155+75)/2.15</f>
        <v>139.53488372093022</v>
      </c>
      <c r="AF155" s="343">
        <f>(R155+100)/2.15</f>
        <v>151.16279069767444</v>
      </c>
      <c r="AG155" s="343">
        <f>(R155+125)/2.15</f>
        <v>162.79069767441862</v>
      </c>
      <c r="AH155" s="343">
        <f>(R155+150)/2.15</f>
        <v>174.41860465116281</v>
      </c>
      <c r="AI155" s="274" t="s">
        <v>328</v>
      </c>
      <c r="AJ155" s="374" t="s">
        <v>291</v>
      </c>
      <c r="AK155" s="367" t="s">
        <v>248</v>
      </c>
      <c r="AL155" s="322" t="s">
        <v>250</v>
      </c>
      <c r="AM155" s="368" t="s">
        <v>244</v>
      </c>
      <c r="AN155" s="419">
        <f t="shared" si="121"/>
        <v>104.65116279069768</v>
      </c>
      <c r="AO155" s="420">
        <f t="shared" si="121"/>
        <v>116.27906976744187</v>
      </c>
      <c r="AP155" s="420">
        <f t="shared" si="121"/>
        <v>127.90697674418605</v>
      </c>
      <c r="AQ155" s="420">
        <f t="shared" si="121"/>
        <v>139.53488372093022</v>
      </c>
      <c r="AR155" s="420">
        <f t="shared" si="120"/>
        <v>151.16279069767444</v>
      </c>
      <c r="AS155" s="420">
        <f t="shared" si="120"/>
        <v>162.79069767441862</v>
      </c>
      <c r="AT155" s="420">
        <f t="shared" si="118"/>
        <v>174.41860465116281</v>
      </c>
      <c r="AU155" s="324" t="str">
        <f t="shared" si="100"/>
        <v/>
      </c>
      <c r="AV155" s="421" t="str">
        <f t="shared" si="89"/>
        <v>VIP01</v>
      </c>
      <c r="AW155" s="324" t="str">
        <f t="shared" si="101"/>
        <v/>
      </c>
      <c r="AX155" s="422" t="str">
        <f t="shared" si="119"/>
        <v>KI04</v>
      </c>
      <c r="AY155" s="285"/>
      <c r="AZ155" s="327"/>
    </row>
    <row r="156" spans="1:52" s="271" customFormat="1" ht="13.5" customHeight="1" x14ac:dyDescent="0.2">
      <c r="A156" s="512" t="s">
        <v>118</v>
      </c>
      <c r="B156" s="313" t="s">
        <v>436</v>
      </c>
      <c r="C156" s="551">
        <v>3</v>
      </c>
      <c r="D156" s="336">
        <v>153</v>
      </c>
      <c r="E156" s="272">
        <v>200</v>
      </c>
      <c r="F156" s="337">
        <v>57</v>
      </c>
      <c r="G156" s="301">
        <v>2.95</v>
      </c>
      <c r="H156" s="299">
        <f t="shared" si="75"/>
        <v>54.582016661878768</v>
      </c>
      <c r="I156" s="300">
        <f t="shared" si="81"/>
        <v>0.97467886896212086</v>
      </c>
      <c r="J156" s="404">
        <f t="shared" si="82"/>
        <v>2.6842105263157894</v>
      </c>
      <c r="K156" s="299">
        <f t="shared" si="76"/>
        <v>180.12079831932775</v>
      </c>
      <c r="L156" s="405">
        <f t="shared" si="80"/>
        <v>47.871653407836256</v>
      </c>
      <c r="M156" s="362">
        <f t="shared" si="77"/>
        <v>9.0098126672613826E-2</v>
      </c>
      <c r="N156" s="406">
        <f t="shared" si="78"/>
        <v>0.29209223058077743</v>
      </c>
      <c r="O156" s="330" t="s">
        <v>43</v>
      </c>
      <c r="P156" s="286" t="s">
        <v>437</v>
      </c>
      <c r="Q156" s="427"/>
      <c r="R156" s="422">
        <v>475</v>
      </c>
      <c r="S156" s="422">
        <f t="shared" si="83"/>
        <v>500</v>
      </c>
      <c r="T156" s="422">
        <f t="shared" si="84"/>
        <v>525</v>
      </c>
      <c r="U156" s="422">
        <f t="shared" si="85"/>
        <v>550</v>
      </c>
      <c r="V156" s="422">
        <f t="shared" si="86"/>
        <v>575</v>
      </c>
      <c r="W156" s="422">
        <f t="shared" si="87"/>
        <v>600</v>
      </c>
      <c r="X156" s="422">
        <f t="shared" si="88"/>
        <v>625</v>
      </c>
      <c r="Y156" s="298"/>
      <c r="Z156" s="356"/>
      <c r="AA156" s="428"/>
      <c r="AB156" s="429"/>
      <c r="AC156" s="429"/>
      <c r="AD156" s="429"/>
      <c r="AE156" s="429"/>
      <c r="AF156" s="429"/>
      <c r="AG156" s="429"/>
      <c r="AH156" s="429"/>
      <c r="AI156" s="298"/>
      <c r="AJ156" s="374"/>
      <c r="AK156" s="367"/>
      <c r="AL156" s="322"/>
      <c r="AM156" s="368"/>
      <c r="AN156" s="360">
        <f t="shared" si="121"/>
        <v>220.93023255813955</v>
      </c>
      <c r="AO156" s="343">
        <f t="shared" si="121"/>
        <v>232.55813953488374</v>
      </c>
      <c r="AP156" s="343">
        <f t="shared" si="121"/>
        <v>244.18604651162792</v>
      </c>
      <c r="AQ156" s="343">
        <f t="shared" si="121"/>
        <v>255.81395348837211</v>
      </c>
      <c r="AR156" s="343">
        <f t="shared" si="120"/>
        <v>267.44186046511629</v>
      </c>
      <c r="AS156" s="343">
        <f t="shared" si="120"/>
        <v>279.06976744186045</v>
      </c>
      <c r="AT156" s="343">
        <f t="shared" si="118"/>
        <v>290.69767441860466</v>
      </c>
      <c r="AU156" s="284" t="str">
        <f t="shared" si="100"/>
        <v>151310-E-003</v>
      </c>
      <c r="AV156" s="309" t="str">
        <f t="shared" si="89"/>
        <v>VIP01</v>
      </c>
      <c r="AW156" s="324"/>
      <c r="AX156" s="422" t="str">
        <f t="shared" si="119"/>
        <v>KI03</v>
      </c>
      <c r="AY156" s="285"/>
      <c r="AZ156" s="327"/>
    </row>
    <row r="157" spans="1:52" s="271" customFormat="1" ht="13.5" customHeight="1" x14ac:dyDescent="0.2">
      <c r="A157" s="512" t="s">
        <v>119</v>
      </c>
      <c r="B157" s="313" t="s">
        <v>120</v>
      </c>
      <c r="C157" s="551">
        <v>2</v>
      </c>
      <c r="D157" s="336">
        <v>230</v>
      </c>
      <c r="E157" s="272">
        <v>240</v>
      </c>
      <c r="F157" s="337">
        <v>76</v>
      </c>
      <c r="G157" s="301">
        <v>3.25</v>
      </c>
      <c r="H157" s="299">
        <f t="shared" si="75"/>
        <v>35.502958579881657</v>
      </c>
      <c r="I157" s="300">
        <f t="shared" si="81"/>
        <v>0.63398140321217245</v>
      </c>
      <c r="J157" s="404">
        <f t="shared" si="82"/>
        <v>3.0263157894736841</v>
      </c>
      <c r="K157" s="299">
        <f t="shared" si="76"/>
        <v>168.16770186335404</v>
      </c>
      <c r="L157" s="405">
        <f t="shared" si="80"/>
        <v>58.694394962381196</v>
      </c>
      <c r="M157" s="362">
        <f t="shared" si="77"/>
        <v>6.8825910931174128E-2</v>
      </c>
      <c r="N157" s="406">
        <f t="shared" si="78"/>
        <v>0.37482034677731146</v>
      </c>
      <c r="O157" s="330" t="s">
        <v>13</v>
      </c>
      <c r="P157" s="286" t="s">
        <v>13</v>
      </c>
      <c r="Q157" s="330" t="s">
        <v>19</v>
      </c>
      <c r="R157" s="272">
        <v>375</v>
      </c>
      <c r="S157" s="272">
        <f t="shared" si="83"/>
        <v>400</v>
      </c>
      <c r="T157" s="272">
        <f t="shared" si="84"/>
        <v>425</v>
      </c>
      <c r="U157" s="272">
        <f t="shared" si="85"/>
        <v>450</v>
      </c>
      <c r="V157" s="272">
        <f t="shared" si="86"/>
        <v>475</v>
      </c>
      <c r="W157" s="272">
        <f t="shared" si="87"/>
        <v>500</v>
      </c>
      <c r="X157" s="272">
        <f t="shared" si="88"/>
        <v>525</v>
      </c>
      <c r="Y157" s="274" t="s">
        <v>324</v>
      </c>
      <c r="Z157" s="355" t="s">
        <v>325</v>
      </c>
      <c r="AA157" s="360">
        <f>(R157-25)/2.37</f>
        <v>147.67932489451476</v>
      </c>
      <c r="AB157" s="343">
        <f>(R157)/2.37</f>
        <v>158.22784810126581</v>
      </c>
      <c r="AC157" s="343">
        <f>(R157+25)/2.37</f>
        <v>168.77637130801688</v>
      </c>
      <c r="AD157" s="343">
        <f>(R157+50)/2.37</f>
        <v>179.32489451476792</v>
      </c>
      <c r="AE157" s="343">
        <f>(R157+75)/2.37</f>
        <v>189.87341772151899</v>
      </c>
      <c r="AF157" s="343">
        <f>(R157+100)/2.37</f>
        <v>200.42194092827003</v>
      </c>
      <c r="AG157" s="343">
        <f>(R157+125)/2.37</f>
        <v>210.97046413502107</v>
      </c>
      <c r="AH157" s="343">
        <f>(R157+150)/2.37</f>
        <v>221.51898734177215</v>
      </c>
      <c r="AI157" s="274" t="s">
        <v>329</v>
      </c>
      <c r="AJ157" s="374" t="s">
        <v>291</v>
      </c>
      <c r="AK157" s="369">
        <v>17</v>
      </c>
      <c r="AL157" s="321">
        <v>17</v>
      </c>
      <c r="AM157" s="323">
        <v>10</v>
      </c>
      <c r="AN157" s="419">
        <f t="shared" si="121"/>
        <v>174.41860465116281</v>
      </c>
      <c r="AO157" s="420">
        <f t="shared" si="121"/>
        <v>186.04651162790699</v>
      </c>
      <c r="AP157" s="420">
        <f t="shared" si="121"/>
        <v>197.67441860465118</v>
      </c>
      <c r="AQ157" s="420">
        <f t="shared" si="121"/>
        <v>209.30232558139537</v>
      </c>
      <c r="AR157" s="420">
        <f t="shared" si="120"/>
        <v>220.93023255813955</v>
      </c>
      <c r="AS157" s="420">
        <f t="shared" si="120"/>
        <v>232.55813953488374</v>
      </c>
      <c r="AT157" s="420">
        <f t="shared" si="118"/>
        <v>244.18604651162792</v>
      </c>
      <c r="AU157" s="324" t="str">
        <f t="shared" si="100"/>
        <v/>
      </c>
      <c r="AV157" s="421" t="str">
        <f t="shared" si="89"/>
        <v>VIP01</v>
      </c>
      <c r="AW157" s="324" t="str">
        <f t="shared" si="101"/>
        <v/>
      </c>
      <c r="AX157" s="422" t="str">
        <f t="shared" si="119"/>
        <v>KI03</v>
      </c>
      <c r="AY157" s="284"/>
      <c r="AZ157" s="286"/>
    </row>
    <row r="158" spans="1:52" s="271" customFormat="1" ht="13.5" customHeight="1" x14ac:dyDescent="0.2">
      <c r="A158" s="512" t="s">
        <v>119</v>
      </c>
      <c r="B158" s="313" t="s">
        <v>121</v>
      </c>
      <c r="C158" s="551">
        <v>3</v>
      </c>
      <c r="D158" s="336">
        <v>200</v>
      </c>
      <c r="E158" s="272">
        <v>240</v>
      </c>
      <c r="F158" s="337">
        <v>76</v>
      </c>
      <c r="G158" s="301">
        <v>2.73</v>
      </c>
      <c r="H158" s="299">
        <f t="shared" ref="H158:H226" si="122">R158/(G158*G158)</f>
        <v>40.252787505534762</v>
      </c>
      <c r="I158" s="300">
        <f t="shared" si="81"/>
        <v>0.71879977688454932</v>
      </c>
      <c r="J158" s="404">
        <f t="shared" si="82"/>
        <v>2.6315789473684212</v>
      </c>
      <c r="K158" s="299">
        <f t="shared" ref="K158:K226" si="123">F158*(R158/56)/J158</f>
        <v>154.71428571428569</v>
      </c>
      <c r="L158" s="405">
        <f t="shared" si="80"/>
        <v>54.732805519176516</v>
      </c>
      <c r="M158" s="362">
        <f t="shared" ref="M158:M226" si="124">-(J158-G158)/G158</f>
        <v>3.6051667630614924E-2</v>
      </c>
      <c r="N158" s="406">
        <f t="shared" ref="N158:N226" si="125">+(L158/(R158/56))*G158/F158</f>
        <v>0.36699786437595205</v>
      </c>
      <c r="O158" s="330" t="s">
        <v>38</v>
      </c>
      <c r="P158" s="286" t="s">
        <v>38</v>
      </c>
      <c r="Q158" s="330" t="s">
        <v>27</v>
      </c>
      <c r="R158" s="272">
        <v>300</v>
      </c>
      <c r="S158" s="272">
        <f t="shared" si="83"/>
        <v>325</v>
      </c>
      <c r="T158" s="272">
        <f t="shared" si="84"/>
        <v>350</v>
      </c>
      <c r="U158" s="272">
        <f t="shared" si="85"/>
        <v>375</v>
      </c>
      <c r="V158" s="272">
        <f t="shared" si="86"/>
        <v>400</v>
      </c>
      <c r="W158" s="272">
        <f t="shared" si="87"/>
        <v>425</v>
      </c>
      <c r="X158" s="272">
        <f t="shared" si="88"/>
        <v>450</v>
      </c>
      <c r="Y158" s="274" t="s">
        <v>324</v>
      </c>
      <c r="Z158" s="355" t="s">
        <v>325</v>
      </c>
      <c r="AA158" s="360">
        <f>(R158-25)/2.37</f>
        <v>116.03375527426159</v>
      </c>
      <c r="AB158" s="343">
        <f>(R158)/2.37</f>
        <v>126.58227848101265</v>
      </c>
      <c r="AC158" s="343">
        <f>(R158+25)/2.37</f>
        <v>137.13080168776369</v>
      </c>
      <c r="AD158" s="343">
        <f>(R158+50)/2.37</f>
        <v>147.67932489451476</v>
      </c>
      <c r="AE158" s="343">
        <f>(R158+75)/2.37</f>
        <v>158.22784810126581</v>
      </c>
      <c r="AF158" s="343">
        <f>(R158+100)/2.37</f>
        <v>168.77637130801688</v>
      </c>
      <c r="AG158" s="343">
        <f>(R158+125)/2.37</f>
        <v>179.32489451476792</v>
      </c>
      <c r="AH158" s="343">
        <f>(R158+150)/2.37</f>
        <v>189.87341772151899</v>
      </c>
      <c r="AI158" s="274" t="s">
        <v>329</v>
      </c>
      <c r="AJ158" s="374" t="s">
        <v>291</v>
      </c>
      <c r="AK158" s="369">
        <v>13</v>
      </c>
      <c r="AL158" s="321">
        <v>17</v>
      </c>
      <c r="AM158" s="323">
        <v>15</v>
      </c>
      <c r="AN158" s="419">
        <f t="shared" si="121"/>
        <v>139.53488372093022</v>
      </c>
      <c r="AO158" s="420">
        <f t="shared" si="121"/>
        <v>151.16279069767444</v>
      </c>
      <c r="AP158" s="420">
        <f t="shared" si="121"/>
        <v>162.79069767441862</v>
      </c>
      <c r="AQ158" s="420">
        <f t="shared" si="121"/>
        <v>174.41860465116281</v>
      </c>
      <c r="AR158" s="420">
        <f t="shared" si="120"/>
        <v>186.04651162790699</v>
      </c>
      <c r="AS158" s="420">
        <f t="shared" si="120"/>
        <v>197.67441860465118</v>
      </c>
      <c r="AT158" s="420">
        <f t="shared" si="118"/>
        <v>209.30232558139537</v>
      </c>
      <c r="AU158" s="324" t="str">
        <f t="shared" si="100"/>
        <v/>
      </c>
      <c r="AV158" s="421" t="str">
        <f t="shared" si="89"/>
        <v>VIP01</v>
      </c>
      <c r="AW158" s="324" t="str">
        <f t="shared" si="101"/>
        <v/>
      </c>
      <c r="AX158" s="422" t="str">
        <f t="shared" si="119"/>
        <v>KI03</v>
      </c>
      <c r="AY158" s="284"/>
      <c r="AZ158" s="286"/>
    </row>
    <row r="159" spans="1:52" s="271" customFormat="1" ht="13.5" customHeight="1" x14ac:dyDescent="0.2">
      <c r="A159" s="512" t="s">
        <v>119</v>
      </c>
      <c r="B159" s="313" t="s">
        <v>531</v>
      </c>
      <c r="C159" s="551">
        <v>4</v>
      </c>
      <c r="D159" s="336">
        <v>197</v>
      </c>
      <c r="E159" s="272">
        <v>240</v>
      </c>
      <c r="F159" s="337">
        <v>76</v>
      </c>
      <c r="G159" s="301">
        <v>2.9</v>
      </c>
      <c r="H159" s="299">
        <f t="shared" si="122"/>
        <v>35.6718192627824</v>
      </c>
      <c r="I159" s="300">
        <f t="shared" si="81"/>
        <v>0.63699677254968567</v>
      </c>
      <c r="J159" s="404">
        <f t="shared" si="82"/>
        <v>2.5921052631578947</v>
      </c>
      <c r="K159" s="299">
        <f t="shared" si="123"/>
        <v>157.07034082668599</v>
      </c>
      <c r="L159" s="405">
        <f t="shared" si="80"/>
        <v>54.320758463040626</v>
      </c>
      <c r="M159" s="362">
        <f t="shared" si="124"/>
        <v>0.10617059891107077</v>
      </c>
      <c r="N159" s="406">
        <f t="shared" si="125"/>
        <v>0.38691627957885083</v>
      </c>
      <c r="O159" s="330" t="s">
        <v>38</v>
      </c>
      <c r="P159" s="286" t="s">
        <v>38</v>
      </c>
      <c r="Q159" s="330" t="s">
        <v>27</v>
      </c>
      <c r="R159" s="272">
        <v>300</v>
      </c>
      <c r="S159" s="272">
        <f t="shared" si="83"/>
        <v>325</v>
      </c>
      <c r="T159" s="272">
        <f t="shared" si="84"/>
        <v>350</v>
      </c>
      <c r="U159" s="272">
        <f t="shared" si="85"/>
        <v>375</v>
      </c>
      <c r="V159" s="272">
        <f t="shared" si="86"/>
        <v>400</v>
      </c>
      <c r="W159" s="272">
        <f t="shared" si="87"/>
        <v>425</v>
      </c>
      <c r="X159" s="272">
        <f t="shared" si="88"/>
        <v>450</v>
      </c>
      <c r="Y159" s="274" t="s">
        <v>324</v>
      </c>
      <c r="Z159" s="355" t="s">
        <v>325</v>
      </c>
      <c r="AA159" s="360">
        <f>(R159-25)/2.37</f>
        <v>116.03375527426159</v>
      </c>
      <c r="AB159" s="343">
        <f>(R159)/2.37</f>
        <v>126.58227848101265</v>
      </c>
      <c r="AC159" s="343">
        <f>(R159+25)/2.37</f>
        <v>137.13080168776369</v>
      </c>
      <c r="AD159" s="343">
        <f>(R159+50)/2.37</f>
        <v>147.67932489451476</v>
      </c>
      <c r="AE159" s="343">
        <f>(R159+75)/2.37</f>
        <v>158.22784810126581</v>
      </c>
      <c r="AF159" s="343">
        <f>(R159+100)/2.37</f>
        <v>168.77637130801688</v>
      </c>
      <c r="AG159" s="343">
        <f>(R159+125)/2.37</f>
        <v>179.32489451476792</v>
      </c>
      <c r="AH159" s="343">
        <f>(R159+150)/2.37</f>
        <v>189.87341772151899</v>
      </c>
      <c r="AI159" s="274" t="s">
        <v>329</v>
      </c>
      <c r="AJ159" s="374" t="s">
        <v>291</v>
      </c>
      <c r="AK159" s="367" t="s">
        <v>250</v>
      </c>
      <c r="AL159" s="322" t="s">
        <v>248</v>
      </c>
      <c r="AM159" s="368" t="s">
        <v>245</v>
      </c>
      <c r="AN159" s="419">
        <f t="shared" si="121"/>
        <v>139.53488372093022</v>
      </c>
      <c r="AO159" s="420">
        <f t="shared" si="121"/>
        <v>151.16279069767444</v>
      </c>
      <c r="AP159" s="420">
        <f t="shared" si="121"/>
        <v>162.79069767441862</v>
      </c>
      <c r="AQ159" s="420">
        <f t="shared" si="121"/>
        <v>174.41860465116281</v>
      </c>
      <c r="AR159" s="420">
        <f t="shared" si="120"/>
        <v>186.04651162790699</v>
      </c>
      <c r="AS159" s="420">
        <f t="shared" si="120"/>
        <v>197.67441860465118</v>
      </c>
      <c r="AT159" s="420">
        <f t="shared" si="118"/>
        <v>209.30232558139537</v>
      </c>
      <c r="AU159" s="324" t="str">
        <f t="shared" si="100"/>
        <v/>
      </c>
      <c r="AV159" s="421" t="str">
        <f t="shared" si="89"/>
        <v>VIP01</v>
      </c>
      <c r="AW159" s="324" t="str">
        <f t="shared" si="101"/>
        <v/>
      </c>
      <c r="AX159" s="422" t="str">
        <f t="shared" si="119"/>
        <v>KI04</v>
      </c>
      <c r="AY159" s="285"/>
      <c r="AZ159" s="327"/>
    </row>
    <row r="160" spans="1:52" s="271" customFormat="1" ht="13.5" customHeight="1" x14ac:dyDescent="0.2">
      <c r="A160" s="512" t="s">
        <v>119</v>
      </c>
      <c r="B160" s="313" t="s">
        <v>288</v>
      </c>
      <c r="C160" s="551">
        <v>5</v>
      </c>
      <c r="D160" s="336">
        <v>230</v>
      </c>
      <c r="E160" s="272">
        <v>240</v>
      </c>
      <c r="F160" s="337">
        <v>76</v>
      </c>
      <c r="G160" s="301">
        <v>3.38</v>
      </c>
      <c r="H160" s="299">
        <f t="shared" si="122"/>
        <v>32.82448093554148</v>
      </c>
      <c r="I160" s="300">
        <f t="shared" si="81"/>
        <v>0.58615144527752638</v>
      </c>
      <c r="J160" s="404">
        <f t="shared" si="82"/>
        <v>3.0263157894736841</v>
      </c>
      <c r="K160" s="299">
        <f t="shared" si="123"/>
        <v>168.16770186335404</v>
      </c>
      <c r="L160" s="405">
        <f t="shared" si="80"/>
        <v>58.694394962381196</v>
      </c>
      <c r="M160" s="362">
        <f t="shared" si="124"/>
        <v>0.10464029897228279</v>
      </c>
      <c r="N160" s="406">
        <f t="shared" si="125"/>
        <v>0.38981316064840393</v>
      </c>
      <c r="O160" s="330" t="s">
        <v>38</v>
      </c>
      <c r="P160" s="286" t="s">
        <v>38</v>
      </c>
      <c r="Q160" s="330" t="s">
        <v>19</v>
      </c>
      <c r="R160" s="272">
        <v>375</v>
      </c>
      <c r="S160" s="272">
        <f t="shared" si="83"/>
        <v>400</v>
      </c>
      <c r="T160" s="272">
        <f t="shared" si="84"/>
        <v>425</v>
      </c>
      <c r="U160" s="272">
        <f t="shared" si="85"/>
        <v>450</v>
      </c>
      <c r="V160" s="272">
        <f t="shared" si="86"/>
        <v>475</v>
      </c>
      <c r="W160" s="272">
        <f t="shared" si="87"/>
        <v>500</v>
      </c>
      <c r="X160" s="272">
        <f t="shared" si="88"/>
        <v>525</v>
      </c>
      <c r="Y160" s="274" t="s">
        <v>324</v>
      </c>
      <c r="Z160" s="355" t="s">
        <v>325</v>
      </c>
      <c r="AA160" s="360">
        <f>(R160-25)/2.37</f>
        <v>147.67932489451476</v>
      </c>
      <c r="AB160" s="343">
        <f>(R160)/2.37</f>
        <v>158.22784810126581</v>
      </c>
      <c r="AC160" s="343">
        <f>(R160+25)/2.37</f>
        <v>168.77637130801688</v>
      </c>
      <c r="AD160" s="343">
        <f>(R160+50)/2.37</f>
        <v>179.32489451476792</v>
      </c>
      <c r="AE160" s="343">
        <f>(R160+75)/2.37</f>
        <v>189.87341772151899</v>
      </c>
      <c r="AF160" s="343">
        <f>(R160+100)/2.37</f>
        <v>200.42194092827003</v>
      </c>
      <c r="AG160" s="343">
        <f>(R160+125)/2.37</f>
        <v>210.97046413502107</v>
      </c>
      <c r="AH160" s="343">
        <f>(R160+150)/2.37</f>
        <v>221.51898734177215</v>
      </c>
      <c r="AI160" s="274" t="s">
        <v>329</v>
      </c>
      <c r="AJ160" s="374" t="s">
        <v>291</v>
      </c>
      <c r="AK160" s="367" t="s">
        <v>245</v>
      </c>
      <c r="AL160" s="322" t="s">
        <v>245</v>
      </c>
      <c r="AM160" s="368" t="s">
        <v>245</v>
      </c>
      <c r="AN160" s="419">
        <f t="shared" si="121"/>
        <v>174.41860465116281</v>
      </c>
      <c r="AO160" s="420">
        <f t="shared" si="121"/>
        <v>186.04651162790699</v>
      </c>
      <c r="AP160" s="420">
        <f t="shared" si="121"/>
        <v>197.67441860465118</v>
      </c>
      <c r="AQ160" s="420">
        <f t="shared" si="121"/>
        <v>209.30232558139537</v>
      </c>
      <c r="AR160" s="420">
        <f t="shared" si="120"/>
        <v>220.93023255813955</v>
      </c>
      <c r="AS160" s="420">
        <f t="shared" si="120"/>
        <v>232.55813953488374</v>
      </c>
      <c r="AT160" s="420">
        <f t="shared" si="118"/>
        <v>244.18604651162792</v>
      </c>
      <c r="AU160" s="324" t="str">
        <f t="shared" si="100"/>
        <v/>
      </c>
      <c r="AV160" s="421" t="str">
        <f t="shared" si="89"/>
        <v>VIP01</v>
      </c>
      <c r="AW160" s="324" t="str">
        <f t="shared" si="101"/>
        <v/>
      </c>
      <c r="AX160" s="422" t="str">
        <f t="shared" si="119"/>
        <v>KI05</v>
      </c>
      <c r="AY160" s="285"/>
      <c r="AZ160" s="327"/>
    </row>
    <row r="161" spans="1:52" s="271" customFormat="1" ht="13.5" customHeight="1" x14ac:dyDescent="0.2">
      <c r="A161" s="512" t="s">
        <v>119</v>
      </c>
      <c r="B161" s="313" t="s">
        <v>122</v>
      </c>
      <c r="C161" s="551">
        <v>6</v>
      </c>
      <c r="D161" s="336">
        <v>180</v>
      </c>
      <c r="E161" s="272">
        <v>240</v>
      </c>
      <c r="F161" s="337">
        <v>76</v>
      </c>
      <c r="G161" s="301">
        <v>2.5499999999999998</v>
      </c>
      <c r="H161" s="299">
        <f t="shared" si="122"/>
        <v>38.446751249519416</v>
      </c>
      <c r="I161" s="300">
        <f t="shared" si="81"/>
        <v>0.6865491294557039</v>
      </c>
      <c r="J161" s="404">
        <f t="shared" si="82"/>
        <v>2.3684210526315788</v>
      </c>
      <c r="K161" s="299">
        <f t="shared" si="123"/>
        <v>143.25396825396825</v>
      </c>
      <c r="L161" s="405">
        <f t="shared" si="80"/>
        <v>51.924098451489741</v>
      </c>
      <c r="M161" s="362">
        <f t="shared" si="124"/>
        <v>7.1207430340557279E-2</v>
      </c>
      <c r="N161" s="406">
        <f t="shared" si="125"/>
        <v>0.3902505925722492</v>
      </c>
      <c r="O161" s="330" t="s">
        <v>20</v>
      </c>
      <c r="P161" s="286" t="s">
        <v>21</v>
      </c>
      <c r="Q161" s="330" t="s">
        <v>19</v>
      </c>
      <c r="R161" s="272">
        <v>250</v>
      </c>
      <c r="S161" s="272">
        <f t="shared" si="83"/>
        <v>275</v>
      </c>
      <c r="T161" s="272">
        <f t="shared" si="84"/>
        <v>300</v>
      </c>
      <c r="U161" s="272">
        <f t="shared" si="85"/>
        <v>325</v>
      </c>
      <c r="V161" s="272">
        <f t="shared" si="86"/>
        <v>350</v>
      </c>
      <c r="W161" s="272">
        <f t="shared" si="87"/>
        <v>375</v>
      </c>
      <c r="X161" s="272">
        <f t="shared" si="88"/>
        <v>400</v>
      </c>
      <c r="Y161" s="274" t="s">
        <v>324</v>
      </c>
      <c r="Z161" s="355" t="s">
        <v>325</v>
      </c>
      <c r="AA161" s="360">
        <f>(R161-25)/2.37</f>
        <v>94.936708860759495</v>
      </c>
      <c r="AB161" s="343">
        <f>(R161)/2.37</f>
        <v>105.48523206751054</v>
      </c>
      <c r="AC161" s="343">
        <f>(R161+25)/2.37</f>
        <v>116.03375527426159</v>
      </c>
      <c r="AD161" s="343">
        <f>(R161+50)/2.37</f>
        <v>126.58227848101265</v>
      </c>
      <c r="AE161" s="343">
        <f>(R161+75)/2.37</f>
        <v>137.13080168776369</v>
      </c>
      <c r="AF161" s="343">
        <f>(R161+100)/2.37</f>
        <v>147.67932489451476</v>
      </c>
      <c r="AG161" s="343">
        <f>(R161+125)/2.37</f>
        <v>158.22784810126581</v>
      </c>
      <c r="AH161" s="343">
        <f>(R161+150)/2.37</f>
        <v>168.77637130801688</v>
      </c>
      <c r="AI161" s="274" t="s">
        <v>329</v>
      </c>
      <c r="AJ161" s="374" t="s">
        <v>291</v>
      </c>
      <c r="AK161" s="369">
        <v>17</v>
      </c>
      <c r="AL161" s="321">
        <v>17</v>
      </c>
      <c r="AM161" s="323">
        <v>10</v>
      </c>
      <c r="AN161" s="419">
        <f t="shared" si="121"/>
        <v>116.27906976744187</v>
      </c>
      <c r="AO161" s="420">
        <f t="shared" si="121"/>
        <v>127.90697674418605</v>
      </c>
      <c r="AP161" s="420">
        <f t="shared" si="121"/>
        <v>139.53488372093022</v>
      </c>
      <c r="AQ161" s="420">
        <f t="shared" si="121"/>
        <v>151.16279069767444</v>
      </c>
      <c r="AR161" s="420">
        <f t="shared" si="120"/>
        <v>162.79069767441862</v>
      </c>
      <c r="AS161" s="420">
        <f t="shared" si="120"/>
        <v>174.41860465116281</v>
      </c>
      <c r="AT161" s="420">
        <f t="shared" si="118"/>
        <v>186.04651162790699</v>
      </c>
      <c r="AU161" s="324" t="str">
        <f t="shared" si="100"/>
        <v/>
      </c>
      <c r="AV161" s="421" t="str">
        <f t="shared" si="89"/>
        <v>VIP02</v>
      </c>
      <c r="AW161" s="324" t="str">
        <f t="shared" si="101"/>
        <v/>
      </c>
      <c r="AX161" s="422" t="str">
        <f t="shared" si="119"/>
        <v>KI03</v>
      </c>
      <c r="AY161" s="284"/>
      <c r="AZ161" s="286"/>
    </row>
    <row r="162" spans="1:52" s="271" customFormat="1" ht="13.5" customHeight="1" x14ac:dyDescent="0.2">
      <c r="A162" s="512" t="s">
        <v>119</v>
      </c>
      <c r="B162" s="313" t="s">
        <v>123</v>
      </c>
      <c r="C162" s="551">
        <v>7</v>
      </c>
      <c r="D162" s="336">
        <v>150</v>
      </c>
      <c r="E162" s="272">
        <v>216</v>
      </c>
      <c r="F162" s="337">
        <v>63</v>
      </c>
      <c r="G162" s="301">
        <v>2.84</v>
      </c>
      <c r="H162" s="299">
        <f t="shared" si="122"/>
        <v>49.593334655822261</v>
      </c>
      <c r="I162" s="300">
        <f t="shared" si="81"/>
        <v>0.8855952617111118</v>
      </c>
      <c r="J162" s="404">
        <f t="shared" si="82"/>
        <v>2.3809523809523809</v>
      </c>
      <c r="K162" s="299">
        <f t="shared" si="123"/>
        <v>189</v>
      </c>
      <c r="L162" s="405">
        <f t="shared" si="80"/>
        <v>47.4</v>
      </c>
      <c r="M162" s="362">
        <f t="shared" si="124"/>
        <v>0.16163648558014751</v>
      </c>
      <c r="N162" s="406">
        <f t="shared" si="125"/>
        <v>0.29914666666666662</v>
      </c>
      <c r="O162" s="330" t="s">
        <v>21</v>
      </c>
      <c r="P162" s="286" t="s">
        <v>59</v>
      </c>
      <c r="Q162" s="330" t="s">
        <v>27</v>
      </c>
      <c r="R162" s="272">
        <v>400</v>
      </c>
      <c r="S162" s="272">
        <f t="shared" si="83"/>
        <v>425</v>
      </c>
      <c r="T162" s="272">
        <f t="shared" si="84"/>
        <v>450</v>
      </c>
      <c r="U162" s="272">
        <f t="shared" si="85"/>
        <v>475</v>
      </c>
      <c r="V162" s="272">
        <f t="shared" si="86"/>
        <v>500</v>
      </c>
      <c r="W162" s="272">
        <f t="shared" si="87"/>
        <v>525</v>
      </c>
      <c r="X162" s="272">
        <f t="shared" si="88"/>
        <v>550</v>
      </c>
      <c r="Y162" s="274" t="s">
        <v>321</v>
      </c>
      <c r="Z162" s="356"/>
      <c r="AA162" s="360">
        <f>(R162-25)/2.6</f>
        <v>144.23076923076923</v>
      </c>
      <c r="AB162" s="343">
        <f>R162/2.6</f>
        <v>153.84615384615384</v>
      </c>
      <c r="AC162" s="343">
        <f>(R162+25)/2.6</f>
        <v>163.46153846153845</v>
      </c>
      <c r="AD162" s="343">
        <f>(R162+50)/2.6</f>
        <v>173.07692307692307</v>
      </c>
      <c r="AE162" s="343">
        <f>(R162+75)/2.6</f>
        <v>182.69230769230768</v>
      </c>
      <c r="AF162" s="343">
        <f>(R162+100)/2.6</f>
        <v>192.30769230769229</v>
      </c>
      <c r="AG162" s="343">
        <f>(R162+125)/2.6</f>
        <v>201.92307692307691</v>
      </c>
      <c r="AH162" s="343">
        <f>(R162+150)/2.6</f>
        <v>211.53846153846152</v>
      </c>
      <c r="AI162" s="274" t="s">
        <v>331</v>
      </c>
      <c r="AJ162" s="374" t="s">
        <v>291</v>
      </c>
      <c r="AK162" s="369">
        <v>12</v>
      </c>
      <c r="AL162" s="321">
        <v>17</v>
      </c>
      <c r="AM162" s="323">
        <v>15</v>
      </c>
      <c r="AN162" s="360">
        <f t="shared" si="121"/>
        <v>186.04651162790699</v>
      </c>
      <c r="AO162" s="343">
        <f t="shared" si="121"/>
        <v>197.67441860465118</v>
      </c>
      <c r="AP162" s="343">
        <f t="shared" si="121"/>
        <v>209.30232558139537</v>
      </c>
      <c r="AQ162" s="343">
        <f t="shared" si="121"/>
        <v>220.93023255813955</v>
      </c>
      <c r="AR162" s="343">
        <f t="shared" si="120"/>
        <v>232.55813953488374</v>
      </c>
      <c r="AS162" s="343">
        <f t="shared" si="120"/>
        <v>244.18604651162792</v>
      </c>
      <c r="AT162" s="343">
        <f t="shared" si="118"/>
        <v>255.81395348837211</v>
      </c>
      <c r="AU162" s="284" t="str">
        <f t="shared" si="100"/>
        <v>151310-E-002</v>
      </c>
      <c r="AV162" s="309" t="str">
        <f t="shared" si="89"/>
        <v>VIP01</v>
      </c>
      <c r="AW162" s="284" t="str">
        <f t="shared" si="101"/>
        <v>151512-E-002</v>
      </c>
      <c r="AX162" s="284" t="str">
        <f t="shared" si="119"/>
        <v>KI04</v>
      </c>
      <c r="AY162" s="284"/>
      <c r="AZ162" s="286"/>
    </row>
    <row r="163" spans="1:52" s="271" customFormat="1" ht="13.5" customHeight="1" x14ac:dyDescent="0.2">
      <c r="A163" s="512" t="s">
        <v>119</v>
      </c>
      <c r="B163" s="313" t="s">
        <v>588</v>
      </c>
      <c r="C163" s="551">
        <v>8</v>
      </c>
      <c r="D163" s="336">
        <v>160</v>
      </c>
      <c r="E163" s="272">
        <v>216</v>
      </c>
      <c r="F163" s="337">
        <v>63</v>
      </c>
      <c r="G163" s="301">
        <v>2.5299999999999998</v>
      </c>
      <c r="H163" s="299">
        <f t="shared" si="122"/>
        <v>54.679810651627122</v>
      </c>
      <c r="I163" s="300">
        <f t="shared" si="81"/>
        <v>0.97642519020762719</v>
      </c>
      <c r="J163" s="404">
        <f t="shared" si="82"/>
        <v>2.5396825396825395</v>
      </c>
      <c r="K163" s="299">
        <f t="shared" si="123"/>
        <v>155.0390625</v>
      </c>
      <c r="L163" s="405">
        <f t="shared" si="80"/>
        <v>48.954509496061739</v>
      </c>
      <c r="M163" s="362">
        <f t="shared" si="124"/>
        <v>-3.8270907836125446E-3</v>
      </c>
      <c r="N163" s="406">
        <f t="shared" si="125"/>
        <v>0.31455214990485386</v>
      </c>
      <c r="O163" s="330" t="s">
        <v>20</v>
      </c>
      <c r="P163" s="286" t="s">
        <v>21</v>
      </c>
      <c r="Q163" s="330" t="s">
        <v>19</v>
      </c>
      <c r="R163" s="272">
        <v>350</v>
      </c>
      <c r="S163" s="272">
        <f t="shared" si="83"/>
        <v>375</v>
      </c>
      <c r="T163" s="272">
        <f t="shared" si="84"/>
        <v>400</v>
      </c>
      <c r="U163" s="272">
        <f t="shared" si="85"/>
        <v>425</v>
      </c>
      <c r="V163" s="272">
        <f t="shared" si="86"/>
        <v>450</v>
      </c>
      <c r="W163" s="272">
        <f t="shared" si="87"/>
        <v>475</v>
      </c>
      <c r="X163" s="272">
        <f t="shared" si="88"/>
        <v>500</v>
      </c>
      <c r="Y163" s="274" t="s">
        <v>321</v>
      </c>
      <c r="Z163" s="356"/>
      <c r="AA163" s="360">
        <f>(R163-25)/2.6</f>
        <v>125</v>
      </c>
      <c r="AB163" s="343">
        <f>R163/2.6</f>
        <v>134.61538461538461</v>
      </c>
      <c r="AC163" s="343">
        <f>(R163+25)/2.6</f>
        <v>144.23076923076923</v>
      </c>
      <c r="AD163" s="343">
        <f>(R163+50)/2.6</f>
        <v>153.84615384615384</v>
      </c>
      <c r="AE163" s="343">
        <f>(R163+75)/2.6</f>
        <v>163.46153846153845</v>
      </c>
      <c r="AF163" s="343">
        <f>(R163+100)/2.6</f>
        <v>173.07692307692307</v>
      </c>
      <c r="AG163" s="343">
        <f>(R163+125)/2.6</f>
        <v>182.69230769230768</v>
      </c>
      <c r="AH163" s="343">
        <f>(R163+150)/2.6</f>
        <v>192.30769230769229</v>
      </c>
      <c r="AI163" s="274" t="s">
        <v>331</v>
      </c>
      <c r="AJ163" s="374" t="s">
        <v>291</v>
      </c>
      <c r="AK163" s="369">
        <v>17</v>
      </c>
      <c r="AL163" s="321">
        <v>17</v>
      </c>
      <c r="AM163" s="323">
        <v>10</v>
      </c>
      <c r="AN163" s="360">
        <f t="shared" si="121"/>
        <v>162.79069767441862</v>
      </c>
      <c r="AO163" s="343">
        <f t="shared" si="121"/>
        <v>174.41860465116281</v>
      </c>
      <c r="AP163" s="343">
        <f t="shared" si="121"/>
        <v>186.04651162790699</v>
      </c>
      <c r="AQ163" s="343">
        <f t="shared" si="121"/>
        <v>197.67441860465118</v>
      </c>
      <c r="AR163" s="343">
        <f t="shared" si="120"/>
        <v>209.30232558139537</v>
      </c>
      <c r="AS163" s="343">
        <f t="shared" si="120"/>
        <v>220.93023255813955</v>
      </c>
      <c r="AT163" s="343">
        <f t="shared" si="118"/>
        <v>232.55813953488374</v>
      </c>
      <c r="AU163" s="284" t="str">
        <f t="shared" si="100"/>
        <v>151310-E-002</v>
      </c>
      <c r="AV163" s="309" t="str">
        <f t="shared" si="89"/>
        <v>VIP02</v>
      </c>
      <c r="AW163" s="284" t="str">
        <f t="shared" si="101"/>
        <v>151512-E-002</v>
      </c>
      <c r="AX163" s="284" t="str">
        <f t="shared" si="119"/>
        <v>KI02</v>
      </c>
      <c r="AY163" s="284"/>
      <c r="AZ163" s="286"/>
    </row>
    <row r="164" spans="1:52" s="271" customFormat="1" ht="13.5" customHeight="1" x14ac:dyDescent="0.2">
      <c r="A164" s="512" t="s">
        <v>119</v>
      </c>
      <c r="B164" s="313" t="s">
        <v>587</v>
      </c>
      <c r="C164" s="551">
        <v>9</v>
      </c>
      <c r="D164" s="336">
        <v>160</v>
      </c>
      <c r="E164" s="272">
        <v>216</v>
      </c>
      <c r="F164" s="337">
        <v>63</v>
      </c>
      <c r="G164" s="301">
        <v>2.72</v>
      </c>
      <c r="H164" s="299">
        <f>R164/(G164*G164)</f>
        <v>54.065743944636665</v>
      </c>
      <c r="I164" s="300">
        <f>H164/56</f>
        <v>0.96545971329708336</v>
      </c>
      <c r="J164" s="404">
        <f t="shared" si="82"/>
        <v>2.5396825396825395</v>
      </c>
      <c r="K164" s="299">
        <f t="shared" si="123"/>
        <v>177.1875</v>
      </c>
      <c r="L164" s="405">
        <f t="shared" si="80"/>
        <v>48.954509496061739</v>
      </c>
      <c r="M164" s="362">
        <f t="shared" si="124"/>
        <v>6.6293183940242889E-2</v>
      </c>
      <c r="N164" s="406">
        <f t="shared" si="125"/>
        <v>0.29590281295397319</v>
      </c>
      <c r="O164" s="330" t="s">
        <v>38</v>
      </c>
      <c r="P164" s="286" t="s">
        <v>38</v>
      </c>
      <c r="Q164" s="430"/>
      <c r="R164" s="422">
        <v>400</v>
      </c>
      <c r="S164" s="422">
        <f t="shared" si="83"/>
        <v>425</v>
      </c>
      <c r="T164" s="422">
        <f t="shared" si="84"/>
        <v>450</v>
      </c>
      <c r="U164" s="422">
        <f t="shared" si="85"/>
        <v>475</v>
      </c>
      <c r="V164" s="422">
        <f t="shared" si="86"/>
        <v>500</v>
      </c>
      <c r="W164" s="422">
        <f t="shared" si="87"/>
        <v>525</v>
      </c>
      <c r="X164" s="422">
        <f t="shared" si="88"/>
        <v>550</v>
      </c>
      <c r="Y164" s="431"/>
      <c r="Z164" s="356"/>
      <c r="AA164" s="360">
        <f>(R164-25)/2.6</f>
        <v>144.23076923076923</v>
      </c>
      <c r="AB164" s="343">
        <f>R164/2.6</f>
        <v>153.84615384615384</v>
      </c>
      <c r="AC164" s="343">
        <f>(R164+25)/2.6</f>
        <v>163.46153846153845</v>
      </c>
      <c r="AD164" s="343">
        <f>(R164+50)/2.6</f>
        <v>173.07692307692307</v>
      </c>
      <c r="AE164" s="343">
        <f>(R164+75)/2.6</f>
        <v>182.69230769230768</v>
      </c>
      <c r="AF164" s="343">
        <f>(R164+100)/2.6</f>
        <v>192.30769230769229</v>
      </c>
      <c r="AG164" s="343">
        <f>(R164+125)/2.6</f>
        <v>201.92307692307691</v>
      </c>
      <c r="AH164" s="343">
        <f>(R164+150)/2.6</f>
        <v>211.53846153846152</v>
      </c>
      <c r="AI164" s="274" t="s">
        <v>331</v>
      </c>
      <c r="AJ164" s="374"/>
      <c r="AK164" s="369"/>
      <c r="AL164" s="321"/>
      <c r="AM164" s="323"/>
      <c r="AN164" s="360">
        <f t="shared" si="121"/>
        <v>186.04651162790699</v>
      </c>
      <c r="AO164" s="343">
        <f t="shared" si="121"/>
        <v>197.67441860465118</v>
      </c>
      <c r="AP164" s="343">
        <f t="shared" si="121"/>
        <v>209.30232558139537</v>
      </c>
      <c r="AQ164" s="343">
        <f t="shared" si="121"/>
        <v>220.93023255813955</v>
      </c>
      <c r="AR164" s="343">
        <f t="shared" si="120"/>
        <v>232.55813953488374</v>
      </c>
      <c r="AS164" s="343">
        <f t="shared" si="120"/>
        <v>244.18604651162792</v>
      </c>
      <c r="AT164" s="343">
        <f t="shared" si="118"/>
        <v>255.81395348837211</v>
      </c>
      <c r="AU164" s="284" t="str">
        <f t="shared" si="100"/>
        <v>151310-E-002</v>
      </c>
      <c r="AV164" s="309" t="str">
        <f t="shared" si="89"/>
        <v>VIP01</v>
      </c>
      <c r="AW164" s="284" t="str">
        <f t="shared" si="101"/>
        <v>151512-E-002</v>
      </c>
      <c r="AX164" s="284" t="str">
        <f t="shared" si="119"/>
        <v>KI03</v>
      </c>
      <c r="AY164" s="284"/>
      <c r="AZ164" s="286"/>
    </row>
    <row r="165" spans="1:52" s="271" customFormat="1" ht="13.5" customHeight="1" x14ac:dyDescent="0.2">
      <c r="A165" s="512" t="s">
        <v>119</v>
      </c>
      <c r="B165" s="313" t="s">
        <v>677</v>
      </c>
      <c r="C165" s="551">
        <v>10</v>
      </c>
      <c r="D165" s="336">
        <v>150</v>
      </c>
      <c r="E165" s="272">
        <v>200</v>
      </c>
      <c r="F165" s="337">
        <v>57</v>
      </c>
      <c r="G165" s="301">
        <v>2.7749999999999999</v>
      </c>
      <c r="H165" s="299">
        <f>R165/(G165*G165)</f>
        <v>55.190325460595737</v>
      </c>
      <c r="I165" s="300">
        <f>H165/56</f>
        <v>0.98554152608206669</v>
      </c>
      <c r="J165" s="404">
        <f t="shared" si="82"/>
        <v>2.6315789473684212</v>
      </c>
      <c r="K165" s="299">
        <f t="shared" si="123"/>
        <v>164.38392857142856</v>
      </c>
      <c r="L165" s="405">
        <f t="shared" si="80"/>
        <v>47.4</v>
      </c>
      <c r="M165" s="362">
        <f t="shared" si="124"/>
        <v>5.1683262209577904E-2</v>
      </c>
      <c r="N165" s="406">
        <f t="shared" si="125"/>
        <v>0.30406439628482973</v>
      </c>
      <c r="O165" s="330" t="s">
        <v>38</v>
      </c>
      <c r="P165" s="286" t="s">
        <v>38</v>
      </c>
      <c r="Q165" s="430"/>
      <c r="R165" s="422">
        <v>425</v>
      </c>
      <c r="S165" s="422">
        <f>R165+25</f>
        <v>450</v>
      </c>
      <c r="T165" s="422">
        <f>R165+50</f>
        <v>475</v>
      </c>
      <c r="U165" s="422">
        <f>R165+75</f>
        <v>500</v>
      </c>
      <c r="V165" s="422">
        <f>R165+100</f>
        <v>525</v>
      </c>
      <c r="W165" s="422">
        <f>R165+125</f>
        <v>550</v>
      </c>
      <c r="X165" s="422">
        <f>R165+150</f>
        <v>575</v>
      </c>
      <c r="Y165" s="431"/>
      <c r="Z165" s="356"/>
      <c r="AA165" s="428"/>
      <c r="AB165" s="429"/>
      <c r="AC165" s="429"/>
      <c r="AD165" s="429"/>
      <c r="AE165" s="429"/>
      <c r="AF165" s="429"/>
      <c r="AG165" s="429"/>
      <c r="AH165" s="429"/>
      <c r="AI165" s="298"/>
      <c r="AJ165" s="374"/>
      <c r="AK165" s="369"/>
      <c r="AL165" s="321"/>
      <c r="AM165" s="323"/>
      <c r="AN165" s="360">
        <f t="shared" si="121"/>
        <v>197.67441860465118</v>
      </c>
      <c r="AO165" s="343">
        <f t="shared" si="121"/>
        <v>209.30232558139537</v>
      </c>
      <c r="AP165" s="343">
        <f t="shared" si="121"/>
        <v>220.93023255813955</v>
      </c>
      <c r="AQ165" s="343">
        <f t="shared" si="121"/>
        <v>232.55813953488374</v>
      </c>
      <c r="AR165" s="343">
        <f t="shared" si="121"/>
        <v>244.18604651162792</v>
      </c>
      <c r="AS165" s="343">
        <f t="shared" si="121"/>
        <v>255.81395348837211</v>
      </c>
      <c r="AT165" s="343">
        <f t="shared" si="121"/>
        <v>267.44186046511629</v>
      </c>
      <c r="AU165" s="284" t="str">
        <f t="shared" si="100"/>
        <v>151310-E-003</v>
      </c>
      <c r="AV165" s="309" t="str">
        <f t="shared" si="89"/>
        <v>VIP01</v>
      </c>
      <c r="AW165" s="422" t="str">
        <f t="shared" si="101"/>
        <v>151512-E-003</v>
      </c>
      <c r="AX165" s="422" t="str">
        <f t="shared" si="119"/>
        <v>KI03</v>
      </c>
      <c r="AY165" s="284"/>
      <c r="AZ165" s="286"/>
    </row>
    <row r="166" spans="1:52" s="271" customFormat="1" ht="13.5" customHeight="1" x14ac:dyDescent="0.2">
      <c r="A166" s="512" t="s">
        <v>119</v>
      </c>
      <c r="B166" s="348" t="s">
        <v>678</v>
      </c>
      <c r="C166" s="554">
        <v>11</v>
      </c>
      <c r="D166" s="336">
        <v>140</v>
      </c>
      <c r="E166" s="272">
        <v>200</v>
      </c>
      <c r="F166" s="337">
        <v>57</v>
      </c>
      <c r="G166" s="301">
        <v>2.5</v>
      </c>
      <c r="H166" s="299">
        <f>R166/(G166*G166)</f>
        <v>64</v>
      </c>
      <c r="I166" s="300">
        <f>H166/56</f>
        <v>1.1428571428571428</v>
      </c>
      <c r="J166" s="404">
        <f t="shared" si="82"/>
        <v>2.4561403508771931</v>
      </c>
      <c r="K166" s="299">
        <f t="shared" si="123"/>
        <v>165.76530612244898</v>
      </c>
      <c r="L166" s="405">
        <f t="shared" si="80"/>
        <v>45.792750517958623</v>
      </c>
      <c r="M166" s="362">
        <f t="shared" si="124"/>
        <v>1.7543859649122771E-2</v>
      </c>
      <c r="N166" s="406">
        <f t="shared" si="125"/>
        <v>0.28118355581202659</v>
      </c>
      <c r="O166" s="330" t="s">
        <v>20</v>
      </c>
      <c r="P166" s="286" t="s">
        <v>21</v>
      </c>
      <c r="Q166" s="427"/>
      <c r="R166" s="422">
        <v>400</v>
      </c>
      <c r="S166" s="422">
        <f t="shared" si="83"/>
        <v>425</v>
      </c>
      <c r="T166" s="422">
        <f t="shared" si="84"/>
        <v>450</v>
      </c>
      <c r="U166" s="422">
        <f t="shared" si="85"/>
        <v>475</v>
      </c>
      <c r="V166" s="422">
        <f t="shared" si="86"/>
        <v>500</v>
      </c>
      <c r="W166" s="422">
        <f t="shared" si="87"/>
        <v>525</v>
      </c>
      <c r="X166" s="422">
        <f t="shared" si="88"/>
        <v>550</v>
      </c>
      <c r="Y166" s="298"/>
      <c r="Z166" s="356"/>
      <c r="AA166" s="428"/>
      <c r="AB166" s="429"/>
      <c r="AC166" s="429"/>
      <c r="AD166" s="429"/>
      <c r="AE166" s="429"/>
      <c r="AF166" s="429"/>
      <c r="AG166" s="429"/>
      <c r="AH166" s="429"/>
      <c r="AI166" s="298"/>
      <c r="AJ166" s="374"/>
      <c r="AK166" s="369"/>
      <c r="AL166" s="321"/>
      <c r="AM166" s="323"/>
      <c r="AN166" s="360">
        <f t="shared" si="121"/>
        <v>186.04651162790699</v>
      </c>
      <c r="AO166" s="343">
        <f t="shared" si="121"/>
        <v>197.67441860465118</v>
      </c>
      <c r="AP166" s="343">
        <f t="shared" si="121"/>
        <v>209.30232558139537</v>
      </c>
      <c r="AQ166" s="343">
        <f t="shared" si="121"/>
        <v>220.93023255813955</v>
      </c>
      <c r="AR166" s="343">
        <f t="shared" si="120"/>
        <v>232.55813953488374</v>
      </c>
      <c r="AS166" s="343">
        <f t="shared" si="120"/>
        <v>244.18604651162792</v>
      </c>
      <c r="AT166" s="343">
        <f t="shared" si="118"/>
        <v>255.81395348837211</v>
      </c>
      <c r="AU166" s="284" t="str">
        <f t="shared" si="100"/>
        <v>151310-E-003</v>
      </c>
      <c r="AV166" s="309" t="str">
        <f t="shared" ref="AV166:AV176" si="126">IF(G166&gt;2.55,"VIP01",IF(AND(G166&gt;2.15,G166&lt;=2.55),"VIP02","VIP03"))</f>
        <v>VIP02</v>
      </c>
      <c r="AW166" s="284" t="str">
        <f t="shared" si="101"/>
        <v>151512-E-003</v>
      </c>
      <c r="AX166" s="284" t="str">
        <f t="shared" si="119"/>
        <v>KI02</v>
      </c>
      <c r="AY166" s="320"/>
      <c r="AZ166" s="328"/>
    </row>
    <row r="167" spans="1:52" s="271" customFormat="1" ht="13.5" customHeight="1" x14ac:dyDescent="0.2">
      <c r="A167" s="512" t="s">
        <v>124</v>
      </c>
      <c r="B167" s="348" t="s">
        <v>375</v>
      </c>
      <c r="C167" s="554">
        <v>2</v>
      </c>
      <c r="D167" s="336">
        <v>160</v>
      </c>
      <c r="E167" s="272">
        <v>216</v>
      </c>
      <c r="F167" s="337">
        <v>63</v>
      </c>
      <c r="G167" s="301">
        <v>2.92</v>
      </c>
      <c r="H167" s="299">
        <f t="shared" si="122"/>
        <v>46.913116907487343</v>
      </c>
      <c r="I167" s="300">
        <f t="shared" si="81"/>
        <v>0.83773423049084539</v>
      </c>
      <c r="J167" s="404">
        <f t="shared" si="82"/>
        <v>2.5396825396825395</v>
      </c>
      <c r="K167" s="299">
        <f t="shared" si="123"/>
        <v>177.1875</v>
      </c>
      <c r="L167" s="405">
        <f t="shared" si="80"/>
        <v>48.954509496061739</v>
      </c>
      <c r="M167" s="362">
        <f t="shared" si="124"/>
        <v>0.13024570558817136</v>
      </c>
      <c r="N167" s="406">
        <f t="shared" si="125"/>
        <v>0.31766037273000058</v>
      </c>
      <c r="O167" s="330" t="s">
        <v>416</v>
      </c>
      <c r="P167" s="286" t="s">
        <v>43</v>
      </c>
      <c r="Q167" s="330"/>
      <c r="R167" s="272">
        <v>400</v>
      </c>
      <c r="S167" s="272">
        <f t="shared" si="83"/>
        <v>425</v>
      </c>
      <c r="T167" s="272">
        <f t="shared" si="84"/>
        <v>450</v>
      </c>
      <c r="U167" s="272">
        <f t="shared" si="85"/>
        <v>475</v>
      </c>
      <c r="V167" s="272">
        <f t="shared" si="86"/>
        <v>500</v>
      </c>
      <c r="W167" s="272">
        <f t="shared" si="87"/>
        <v>525</v>
      </c>
      <c r="X167" s="272">
        <f t="shared" si="88"/>
        <v>550</v>
      </c>
      <c r="Y167" s="274" t="s">
        <v>321</v>
      </c>
      <c r="Z167" s="356"/>
      <c r="AA167" s="360">
        <f>(R167-25)/2.6</f>
        <v>144.23076923076923</v>
      </c>
      <c r="AB167" s="343">
        <f>R167/2.6</f>
        <v>153.84615384615384</v>
      </c>
      <c r="AC167" s="343">
        <f>(R167+25)/2.6</f>
        <v>163.46153846153845</v>
      </c>
      <c r="AD167" s="343">
        <f>(R167+50)/2.6</f>
        <v>173.07692307692307</v>
      </c>
      <c r="AE167" s="343">
        <f>(R167+75)/2.6</f>
        <v>182.69230769230768</v>
      </c>
      <c r="AF167" s="343">
        <f>(R167+100)/2.6</f>
        <v>192.30769230769229</v>
      </c>
      <c r="AG167" s="343">
        <f>(R167+125)/2.6</f>
        <v>201.92307692307691</v>
      </c>
      <c r="AH167" s="343">
        <f>(R167+150)/2.6</f>
        <v>211.53846153846152</v>
      </c>
      <c r="AI167" s="274" t="s">
        <v>331</v>
      </c>
      <c r="AJ167" s="374"/>
      <c r="AK167" s="369"/>
      <c r="AL167" s="321"/>
      <c r="AM167" s="323"/>
      <c r="AN167" s="360">
        <f t="shared" si="121"/>
        <v>186.04651162790699</v>
      </c>
      <c r="AO167" s="343">
        <f t="shared" si="121"/>
        <v>197.67441860465118</v>
      </c>
      <c r="AP167" s="343">
        <f t="shared" si="121"/>
        <v>209.30232558139537</v>
      </c>
      <c r="AQ167" s="343">
        <f t="shared" si="121"/>
        <v>220.93023255813955</v>
      </c>
      <c r="AR167" s="343">
        <f t="shared" si="120"/>
        <v>232.55813953488374</v>
      </c>
      <c r="AS167" s="343">
        <f t="shared" si="120"/>
        <v>244.18604651162792</v>
      </c>
      <c r="AT167" s="343">
        <f t="shared" si="118"/>
        <v>255.81395348837211</v>
      </c>
      <c r="AU167" s="284" t="str">
        <f t="shared" si="100"/>
        <v>151310-E-002</v>
      </c>
      <c r="AV167" s="309" t="str">
        <f t="shared" si="126"/>
        <v>VIP01</v>
      </c>
      <c r="AW167" s="284" t="str">
        <f t="shared" si="101"/>
        <v>151512-E-002</v>
      </c>
      <c r="AX167" s="284" t="str">
        <f t="shared" si="119"/>
        <v>KI04</v>
      </c>
      <c r="AY167" s="320"/>
      <c r="AZ167" s="328"/>
    </row>
    <row r="168" spans="1:52" s="271" customFormat="1" ht="13.5" customHeight="1" x14ac:dyDescent="0.2">
      <c r="A168" s="512" t="s">
        <v>124</v>
      </c>
      <c r="B168" s="348" t="s">
        <v>376</v>
      </c>
      <c r="C168" s="554">
        <v>3</v>
      </c>
      <c r="D168" s="336">
        <v>180</v>
      </c>
      <c r="E168" s="272">
        <v>216</v>
      </c>
      <c r="F168" s="337">
        <v>63</v>
      </c>
      <c r="G168" s="301">
        <v>3.13</v>
      </c>
      <c r="H168" s="299">
        <f t="shared" si="122"/>
        <v>45.93289714093234</v>
      </c>
      <c r="I168" s="300">
        <f t="shared" si="81"/>
        <v>0.82023030608807745</v>
      </c>
      <c r="J168" s="404">
        <f t="shared" si="82"/>
        <v>2.8571428571428572</v>
      </c>
      <c r="K168" s="299">
        <f t="shared" si="123"/>
        <v>177.18750000000003</v>
      </c>
      <c r="L168" s="405">
        <f t="shared" si="80"/>
        <v>51.924098451489741</v>
      </c>
      <c r="M168" s="362">
        <f t="shared" si="124"/>
        <v>8.7174806024646223E-2</v>
      </c>
      <c r="N168" s="406">
        <f t="shared" si="125"/>
        <v>0.32103195684575381</v>
      </c>
      <c r="O168" s="330" t="s">
        <v>416</v>
      </c>
      <c r="P168" s="286" t="s">
        <v>43</v>
      </c>
      <c r="Q168" s="330"/>
      <c r="R168" s="272">
        <v>450</v>
      </c>
      <c r="S168" s="272">
        <f t="shared" si="83"/>
        <v>475</v>
      </c>
      <c r="T168" s="272">
        <f t="shared" si="84"/>
        <v>500</v>
      </c>
      <c r="U168" s="272">
        <f t="shared" si="85"/>
        <v>525</v>
      </c>
      <c r="V168" s="272">
        <f t="shared" si="86"/>
        <v>550</v>
      </c>
      <c r="W168" s="272">
        <f t="shared" si="87"/>
        <v>575</v>
      </c>
      <c r="X168" s="272">
        <f t="shared" si="88"/>
        <v>600</v>
      </c>
      <c r="Y168" s="274" t="s">
        <v>321</v>
      </c>
      <c r="Z168" s="356"/>
      <c r="AA168" s="360">
        <f>(R168-25)/2.6</f>
        <v>163.46153846153845</v>
      </c>
      <c r="AB168" s="343">
        <f>R168/2.6</f>
        <v>173.07692307692307</v>
      </c>
      <c r="AC168" s="343">
        <f>(R168+25)/2.6</f>
        <v>182.69230769230768</v>
      </c>
      <c r="AD168" s="343">
        <f>(R168+50)/2.6</f>
        <v>192.30769230769229</v>
      </c>
      <c r="AE168" s="343">
        <f>(R168+75)/2.6</f>
        <v>201.92307692307691</v>
      </c>
      <c r="AF168" s="343">
        <f>(R168+100)/2.6</f>
        <v>211.53846153846152</v>
      </c>
      <c r="AG168" s="343">
        <f>(R168+125)/2.6</f>
        <v>221.15384615384616</v>
      </c>
      <c r="AH168" s="343">
        <f>(R168+150)/2.6</f>
        <v>230.76923076923077</v>
      </c>
      <c r="AI168" s="274" t="s">
        <v>331</v>
      </c>
      <c r="AJ168" s="374"/>
      <c r="AK168" s="369"/>
      <c r="AL168" s="321"/>
      <c r="AM168" s="323"/>
      <c r="AN168" s="360">
        <f t="shared" si="121"/>
        <v>209.30232558139537</v>
      </c>
      <c r="AO168" s="343">
        <f t="shared" si="121"/>
        <v>220.93023255813955</v>
      </c>
      <c r="AP168" s="343">
        <f t="shared" si="121"/>
        <v>232.55813953488374</v>
      </c>
      <c r="AQ168" s="343">
        <f t="shared" si="121"/>
        <v>244.18604651162792</v>
      </c>
      <c r="AR168" s="343">
        <f t="shared" si="120"/>
        <v>255.81395348837211</v>
      </c>
      <c r="AS168" s="343">
        <f t="shared" si="120"/>
        <v>267.44186046511629</v>
      </c>
      <c r="AT168" s="343">
        <f t="shared" si="118"/>
        <v>279.06976744186045</v>
      </c>
      <c r="AU168" s="284" t="str">
        <f t="shared" si="100"/>
        <v>151310-E-002</v>
      </c>
      <c r="AV168" s="309" t="str">
        <f t="shared" si="126"/>
        <v>VIP01</v>
      </c>
      <c r="AW168" s="284" t="str">
        <f t="shared" si="101"/>
        <v>151512-E-002</v>
      </c>
      <c r="AX168" s="284" t="str">
        <f t="shared" si="119"/>
        <v>KI03</v>
      </c>
      <c r="AY168" s="320"/>
      <c r="AZ168" s="328"/>
    </row>
    <row r="169" spans="1:52" s="271" customFormat="1" ht="13.5" customHeight="1" x14ac:dyDescent="0.2">
      <c r="A169" s="512" t="s">
        <v>124</v>
      </c>
      <c r="B169" s="313" t="s">
        <v>125</v>
      </c>
      <c r="C169" s="551">
        <v>4</v>
      </c>
      <c r="D169" s="336">
        <v>216</v>
      </c>
      <c r="E169" s="272">
        <v>222</v>
      </c>
      <c r="F169" s="337">
        <v>70</v>
      </c>
      <c r="G169" s="301">
        <v>3.3</v>
      </c>
      <c r="H169" s="299">
        <f t="shared" si="122"/>
        <v>36.730945821854917</v>
      </c>
      <c r="I169" s="300">
        <f t="shared" si="81"/>
        <v>0.65590974681883785</v>
      </c>
      <c r="J169" s="404">
        <f t="shared" si="82"/>
        <v>3.0857142857142859</v>
      </c>
      <c r="K169" s="299">
        <f t="shared" si="123"/>
        <v>162.03703703703704</v>
      </c>
      <c r="L169" s="405">
        <f t="shared" si="80"/>
        <v>56.879999999999995</v>
      </c>
      <c r="M169" s="362">
        <f t="shared" si="124"/>
        <v>6.4935064935064846E-2</v>
      </c>
      <c r="N169" s="406">
        <f t="shared" si="125"/>
        <v>0.37540799999999991</v>
      </c>
      <c r="O169" s="330" t="s">
        <v>62</v>
      </c>
      <c r="P169" s="286" t="s">
        <v>17</v>
      </c>
      <c r="Q169" s="330" t="s">
        <v>19</v>
      </c>
      <c r="R169" s="272">
        <v>400</v>
      </c>
      <c r="S169" s="272">
        <f t="shared" si="83"/>
        <v>425</v>
      </c>
      <c r="T169" s="272">
        <f t="shared" si="84"/>
        <v>450</v>
      </c>
      <c r="U169" s="272">
        <f t="shared" si="85"/>
        <v>475</v>
      </c>
      <c r="V169" s="272">
        <f t="shared" si="86"/>
        <v>500</v>
      </c>
      <c r="W169" s="272">
        <f t="shared" si="87"/>
        <v>525</v>
      </c>
      <c r="X169" s="272">
        <f t="shared" si="88"/>
        <v>550</v>
      </c>
      <c r="Y169" s="274" t="s">
        <v>322</v>
      </c>
      <c r="Z169" s="355" t="s">
        <v>323</v>
      </c>
      <c r="AA169" s="360">
        <f>(R169-25)/2.52</f>
        <v>148.8095238095238</v>
      </c>
      <c r="AB169" s="343">
        <f>(R169)/2.52</f>
        <v>158.73015873015873</v>
      </c>
      <c r="AC169" s="343">
        <f>(R169+25)/2.52</f>
        <v>168.65079365079364</v>
      </c>
      <c r="AD169" s="343">
        <f>(R169+50)/2.52</f>
        <v>178.57142857142858</v>
      </c>
      <c r="AE169" s="343">
        <f>(R169+75)/2.52</f>
        <v>188.49206349206349</v>
      </c>
      <c r="AF169" s="343">
        <f>(R169+100)/2.52</f>
        <v>198.4126984126984</v>
      </c>
      <c r="AG169" s="343">
        <f>(R169+125)/2.52</f>
        <v>208.33333333333334</v>
      </c>
      <c r="AH169" s="343">
        <f>(R169+150)/2.52</f>
        <v>218.25396825396825</v>
      </c>
      <c r="AI169" s="274" t="s">
        <v>330</v>
      </c>
      <c r="AJ169" s="374" t="s">
        <v>291</v>
      </c>
      <c r="AK169" s="369">
        <v>17</v>
      </c>
      <c r="AL169" s="321">
        <v>17</v>
      </c>
      <c r="AM169" s="323">
        <v>15</v>
      </c>
      <c r="AN169" s="360">
        <f t="shared" si="121"/>
        <v>186.04651162790699</v>
      </c>
      <c r="AO169" s="343">
        <f t="shared" si="121"/>
        <v>197.67441860465118</v>
      </c>
      <c r="AP169" s="343">
        <f t="shared" si="121"/>
        <v>209.30232558139537</v>
      </c>
      <c r="AQ169" s="343">
        <f t="shared" si="121"/>
        <v>220.93023255813955</v>
      </c>
      <c r="AR169" s="343">
        <f t="shared" si="120"/>
        <v>232.55813953488374</v>
      </c>
      <c r="AS169" s="343">
        <f t="shared" si="120"/>
        <v>244.18604651162792</v>
      </c>
      <c r="AT169" s="343">
        <f t="shared" si="118"/>
        <v>255.81395348837211</v>
      </c>
      <c r="AU169" s="422" t="str">
        <f t="shared" si="100"/>
        <v/>
      </c>
      <c r="AV169" s="421" t="str">
        <f t="shared" si="126"/>
        <v>VIP01</v>
      </c>
      <c r="AW169" s="422" t="str">
        <f t="shared" si="101"/>
        <v/>
      </c>
      <c r="AX169" s="422" t="str">
        <f t="shared" si="119"/>
        <v>KI05</v>
      </c>
      <c r="AY169" s="284"/>
      <c r="AZ169" s="286"/>
    </row>
    <row r="170" spans="1:52" s="271" customFormat="1" ht="13.5" customHeight="1" x14ac:dyDescent="0.2">
      <c r="A170" s="512" t="s">
        <v>124</v>
      </c>
      <c r="B170" s="313" t="s">
        <v>218</v>
      </c>
      <c r="C170" s="551">
        <v>5</v>
      </c>
      <c r="D170" s="336">
        <v>160</v>
      </c>
      <c r="E170" s="272">
        <v>216</v>
      </c>
      <c r="F170" s="337">
        <v>63</v>
      </c>
      <c r="G170" s="301">
        <v>2.92</v>
      </c>
      <c r="H170" s="299">
        <f t="shared" si="122"/>
        <v>49.845186714205298</v>
      </c>
      <c r="I170" s="300">
        <f t="shared" si="81"/>
        <v>0.89009261989652322</v>
      </c>
      <c r="J170" s="404">
        <f t="shared" si="82"/>
        <v>2.5396825396825395</v>
      </c>
      <c r="K170" s="299">
        <f t="shared" si="123"/>
        <v>188.26171875</v>
      </c>
      <c r="L170" s="405">
        <f t="shared" si="80"/>
        <v>48.954509496061739</v>
      </c>
      <c r="M170" s="362">
        <f t="shared" si="124"/>
        <v>0.13024570558817136</v>
      </c>
      <c r="N170" s="406">
        <f t="shared" si="125"/>
        <v>0.29897446845176529</v>
      </c>
      <c r="O170" s="330" t="s">
        <v>287</v>
      </c>
      <c r="P170" s="286" t="s">
        <v>287</v>
      </c>
      <c r="Q170" s="330" t="s">
        <v>27</v>
      </c>
      <c r="R170" s="272">
        <v>425</v>
      </c>
      <c r="S170" s="272">
        <f t="shared" si="83"/>
        <v>450</v>
      </c>
      <c r="T170" s="272">
        <f t="shared" si="84"/>
        <v>475</v>
      </c>
      <c r="U170" s="272">
        <f t="shared" si="85"/>
        <v>500</v>
      </c>
      <c r="V170" s="272">
        <f t="shared" si="86"/>
        <v>525</v>
      </c>
      <c r="W170" s="272">
        <f t="shared" si="87"/>
        <v>550</v>
      </c>
      <c r="X170" s="272">
        <f t="shared" si="88"/>
        <v>575</v>
      </c>
      <c r="Y170" s="274" t="s">
        <v>321</v>
      </c>
      <c r="Z170" s="356"/>
      <c r="AA170" s="360">
        <f>(R170-25)/2.6</f>
        <v>153.84615384615384</v>
      </c>
      <c r="AB170" s="343">
        <f>R170/2.6</f>
        <v>163.46153846153845</v>
      </c>
      <c r="AC170" s="343">
        <f>(R170+25)/2.6</f>
        <v>173.07692307692307</v>
      </c>
      <c r="AD170" s="343">
        <f>(R170+50)/2.6</f>
        <v>182.69230769230768</v>
      </c>
      <c r="AE170" s="343">
        <f>(R170+75)/2.6</f>
        <v>192.30769230769229</v>
      </c>
      <c r="AF170" s="343">
        <f>(R170+100)/2.6</f>
        <v>201.92307692307691</v>
      </c>
      <c r="AG170" s="343">
        <f>(R170+125)/2.6</f>
        <v>211.53846153846152</v>
      </c>
      <c r="AH170" s="343">
        <f>(R170+150)/2.6</f>
        <v>221.15384615384616</v>
      </c>
      <c r="AI170" s="274" t="s">
        <v>331</v>
      </c>
      <c r="AJ170" s="374" t="s">
        <v>291</v>
      </c>
      <c r="AK170" s="369">
        <v>17</v>
      </c>
      <c r="AL170" s="321">
        <v>17</v>
      </c>
      <c r="AM170" s="323">
        <v>15</v>
      </c>
      <c r="AN170" s="360">
        <f t="shared" si="121"/>
        <v>197.67441860465118</v>
      </c>
      <c r="AO170" s="343">
        <f t="shared" si="121"/>
        <v>209.30232558139537</v>
      </c>
      <c r="AP170" s="343">
        <f t="shared" si="121"/>
        <v>220.93023255813955</v>
      </c>
      <c r="AQ170" s="343">
        <f t="shared" si="121"/>
        <v>232.55813953488374</v>
      </c>
      <c r="AR170" s="343">
        <f t="shared" si="120"/>
        <v>244.18604651162792</v>
      </c>
      <c r="AS170" s="343">
        <f t="shared" si="120"/>
        <v>255.81395348837211</v>
      </c>
      <c r="AT170" s="343">
        <f t="shared" si="118"/>
        <v>267.44186046511629</v>
      </c>
      <c r="AU170" s="284" t="str">
        <f t="shared" si="100"/>
        <v>151310-E-002</v>
      </c>
      <c r="AV170" s="309" t="str">
        <f t="shared" si="126"/>
        <v>VIP01</v>
      </c>
      <c r="AW170" s="284" t="str">
        <f t="shared" si="101"/>
        <v>151512-E-002</v>
      </c>
      <c r="AX170" s="284" t="str">
        <f t="shared" si="119"/>
        <v>KI04</v>
      </c>
      <c r="AY170" s="284"/>
      <c r="AZ170" s="286"/>
    </row>
    <row r="171" spans="1:52" s="271" customFormat="1" ht="13.5" customHeight="1" x14ac:dyDescent="0.2">
      <c r="A171" s="512" t="s">
        <v>124</v>
      </c>
      <c r="B171" s="313" t="s">
        <v>219</v>
      </c>
      <c r="C171" s="551">
        <v>6</v>
      </c>
      <c r="D171" s="336">
        <v>180</v>
      </c>
      <c r="E171" s="272">
        <v>216</v>
      </c>
      <c r="F171" s="337">
        <v>63</v>
      </c>
      <c r="G171" s="301">
        <v>3.13</v>
      </c>
      <c r="H171" s="299">
        <f t="shared" si="122"/>
        <v>45.93289714093234</v>
      </c>
      <c r="I171" s="300">
        <f t="shared" si="81"/>
        <v>0.82023030608807745</v>
      </c>
      <c r="J171" s="404">
        <f t="shared" si="82"/>
        <v>2.8571428571428572</v>
      </c>
      <c r="K171" s="299">
        <f t="shared" si="123"/>
        <v>177.18750000000003</v>
      </c>
      <c r="L171" s="405">
        <f t="shared" si="80"/>
        <v>51.924098451489741</v>
      </c>
      <c r="M171" s="362">
        <f t="shared" si="124"/>
        <v>8.7174806024646223E-2</v>
      </c>
      <c r="N171" s="406">
        <f t="shared" si="125"/>
        <v>0.32103195684575381</v>
      </c>
      <c r="O171" s="330" t="s">
        <v>287</v>
      </c>
      <c r="P171" s="286" t="s">
        <v>287</v>
      </c>
      <c r="Q171" s="330" t="s">
        <v>27</v>
      </c>
      <c r="R171" s="272">
        <v>450</v>
      </c>
      <c r="S171" s="272">
        <f t="shared" si="83"/>
        <v>475</v>
      </c>
      <c r="T171" s="272">
        <f t="shared" si="84"/>
        <v>500</v>
      </c>
      <c r="U171" s="272">
        <f t="shared" si="85"/>
        <v>525</v>
      </c>
      <c r="V171" s="272">
        <f t="shared" si="86"/>
        <v>550</v>
      </c>
      <c r="W171" s="272">
        <f t="shared" si="87"/>
        <v>575</v>
      </c>
      <c r="X171" s="272">
        <f t="shared" si="88"/>
        <v>600</v>
      </c>
      <c r="Y171" s="274" t="s">
        <v>321</v>
      </c>
      <c r="Z171" s="356"/>
      <c r="AA171" s="360">
        <f>(R171-25)/2.6</f>
        <v>163.46153846153845</v>
      </c>
      <c r="AB171" s="343">
        <f>R171/2.6</f>
        <v>173.07692307692307</v>
      </c>
      <c r="AC171" s="343">
        <f>(R171+25)/2.6</f>
        <v>182.69230769230768</v>
      </c>
      <c r="AD171" s="343">
        <f>(R171+50)/2.6</f>
        <v>192.30769230769229</v>
      </c>
      <c r="AE171" s="343">
        <f>(R171+75)/2.6</f>
        <v>201.92307692307691</v>
      </c>
      <c r="AF171" s="343">
        <f>(R171+100)/2.6</f>
        <v>211.53846153846152</v>
      </c>
      <c r="AG171" s="343">
        <f>(R171+125)/2.6</f>
        <v>221.15384615384616</v>
      </c>
      <c r="AH171" s="343">
        <f>(R171+150)/2.6</f>
        <v>230.76923076923077</v>
      </c>
      <c r="AI171" s="274" t="s">
        <v>331</v>
      </c>
      <c r="AJ171" s="374" t="s">
        <v>291</v>
      </c>
      <c r="AK171" s="369">
        <v>17</v>
      </c>
      <c r="AL171" s="321">
        <v>17</v>
      </c>
      <c r="AM171" s="323">
        <v>15</v>
      </c>
      <c r="AN171" s="360">
        <f t="shared" si="121"/>
        <v>209.30232558139537</v>
      </c>
      <c r="AO171" s="343">
        <f t="shared" si="121"/>
        <v>220.93023255813955</v>
      </c>
      <c r="AP171" s="343">
        <f t="shared" si="121"/>
        <v>232.55813953488374</v>
      </c>
      <c r="AQ171" s="343">
        <f t="shared" si="121"/>
        <v>244.18604651162792</v>
      </c>
      <c r="AR171" s="343">
        <f t="shared" si="120"/>
        <v>255.81395348837211</v>
      </c>
      <c r="AS171" s="343">
        <f t="shared" si="120"/>
        <v>267.44186046511629</v>
      </c>
      <c r="AT171" s="343">
        <f t="shared" si="118"/>
        <v>279.06976744186045</v>
      </c>
      <c r="AU171" s="284" t="str">
        <f t="shared" si="100"/>
        <v>151310-E-002</v>
      </c>
      <c r="AV171" s="309" t="str">
        <f t="shared" si="126"/>
        <v>VIP01</v>
      </c>
      <c r="AW171" s="284" t="str">
        <f t="shared" si="101"/>
        <v>151512-E-002</v>
      </c>
      <c r="AX171" s="284" t="str">
        <f t="shared" si="119"/>
        <v>KI03</v>
      </c>
      <c r="AY171" s="284"/>
      <c r="AZ171" s="286"/>
    </row>
    <row r="172" spans="1:52" s="271" customFormat="1" ht="13.5" customHeight="1" x14ac:dyDescent="0.2">
      <c r="A172" s="512" t="s">
        <v>126</v>
      </c>
      <c r="B172" s="313" t="s">
        <v>439</v>
      </c>
      <c r="C172" s="551">
        <v>2</v>
      </c>
      <c r="D172" s="336">
        <v>120</v>
      </c>
      <c r="E172" s="272">
        <v>190</v>
      </c>
      <c r="F172" s="337">
        <v>51</v>
      </c>
      <c r="G172" s="301">
        <v>2.35</v>
      </c>
      <c r="H172" s="299">
        <f t="shared" si="122"/>
        <v>67.904028972385689</v>
      </c>
      <c r="I172" s="300">
        <f t="shared" si="81"/>
        <v>1.2125719459354587</v>
      </c>
      <c r="J172" s="404">
        <f t="shared" si="82"/>
        <v>2.3529411764705883</v>
      </c>
      <c r="K172" s="299">
        <f t="shared" si="123"/>
        <v>145.14508928571428</v>
      </c>
      <c r="L172" s="405">
        <f t="shared" si="80"/>
        <v>42.395848853396004</v>
      </c>
      <c r="M172" s="362">
        <f t="shared" si="124"/>
        <v>-1.2515644555694573E-3</v>
      </c>
      <c r="N172" s="406">
        <f t="shared" si="125"/>
        <v>0.29172777563957725</v>
      </c>
      <c r="O172" s="330" t="s">
        <v>442</v>
      </c>
      <c r="P172" s="286" t="s">
        <v>39</v>
      </c>
      <c r="Q172" s="427"/>
      <c r="R172" s="422">
        <v>375</v>
      </c>
      <c r="S172" s="422">
        <f t="shared" si="83"/>
        <v>400</v>
      </c>
      <c r="T172" s="422">
        <f t="shared" si="84"/>
        <v>425</v>
      </c>
      <c r="U172" s="422">
        <f t="shared" si="85"/>
        <v>450</v>
      </c>
      <c r="V172" s="422">
        <f t="shared" si="86"/>
        <v>475</v>
      </c>
      <c r="W172" s="422">
        <f t="shared" si="87"/>
        <v>500</v>
      </c>
      <c r="X172" s="422">
        <f t="shared" si="88"/>
        <v>525</v>
      </c>
      <c r="Y172" s="298"/>
      <c r="Z172" s="356"/>
      <c r="AA172" s="428"/>
      <c r="AB172" s="429"/>
      <c r="AC172" s="429"/>
      <c r="AD172" s="429"/>
      <c r="AE172" s="429"/>
      <c r="AF172" s="429"/>
      <c r="AG172" s="429"/>
      <c r="AH172" s="429"/>
      <c r="AI172" s="298"/>
      <c r="AJ172" s="374"/>
      <c r="AK172" s="369"/>
      <c r="AL172" s="321"/>
      <c r="AM172" s="323"/>
      <c r="AN172" s="360">
        <f t="shared" si="121"/>
        <v>174.41860465116281</v>
      </c>
      <c r="AO172" s="343">
        <f t="shared" si="121"/>
        <v>186.04651162790699</v>
      </c>
      <c r="AP172" s="343">
        <f t="shared" si="121"/>
        <v>197.67441860465118</v>
      </c>
      <c r="AQ172" s="343">
        <f t="shared" si="121"/>
        <v>209.30232558139537</v>
      </c>
      <c r="AR172" s="343">
        <f t="shared" si="120"/>
        <v>220.93023255813955</v>
      </c>
      <c r="AS172" s="343">
        <f t="shared" si="120"/>
        <v>232.55813953488374</v>
      </c>
      <c r="AT172" s="343">
        <f t="shared" si="118"/>
        <v>244.18604651162792</v>
      </c>
      <c r="AU172" s="284" t="str">
        <f t="shared" si="100"/>
        <v>151310-E-004</v>
      </c>
      <c r="AV172" s="309" t="str">
        <f t="shared" si="126"/>
        <v>VIP02</v>
      </c>
      <c r="AW172" s="324" t="str">
        <f t="shared" si="101"/>
        <v/>
      </c>
      <c r="AX172" s="324"/>
      <c r="AY172" s="284"/>
      <c r="AZ172" s="286"/>
    </row>
    <row r="173" spans="1:52" s="271" customFormat="1" ht="13.5" customHeight="1" x14ac:dyDescent="0.2">
      <c r="A173" s="512" t="s">
        <v>126</v>
      </c>
      <c r="B173" s="313" t="s">
        <v>440</v>
      </c>
      <c r="C173" s="551">
        <v>3</v>
      </c>
      <c r="D173" s="336">
        <v>140</v>
      </c>
      <c r="E173" s="272">
        <v>190</v>
      </c>
      <c r="F173" s="337">
        <v>51</v>
      </c>
      <c r="G173" s="301">
        <v>2.85</v>
      </c>
      <c r="H173" s="299">
        <f t="shared" si="122"/>
        <v>61.557402277623879</v>
      </c>
      <c r="I173" s="300">
        <f t="shared" si="81"/>
        <v>1.0992393263861406</v>
      </c>
      <c r="J173" s="404">
        <f t="shared" si="82"/>
        <v>2.7450980392156863</v>
      </c>
      <c r="K173" s="299">
        <f t="shared" si="123"/>
        <v>165.88010204081633</v>
      </c>
      <c r="L173" s="405">
        <f t="shared" si="80"/>
        <v>45.792750517958623</v>
      </c>
      <c r="M173" s="362">
        <f t="shared" si="124"/>
        <v>3.6807705538355717E-2</v>
      </c>
      <c r="N173" s="406">
        <f t="shared" si="125"/>
        <v>0.28660874441828221</v>
      </c>
      <c r="O173" s="330" t="s">
        <v>442</v>
      </c>
      <c r="P173" s="286" t="s">
        <v>39</v>
      </c>
      <c r="Q173" s="427"/>
      <c r="R173" s="422">
        <v>500</v>
      </c>
      <c r="S173" s="422">
        <f t="shared" si="83"/>
        <v>525</v>
      </c>
      <c r="T173" s="422">
        <f t="shared" si="84"/>
        <v>550</v>
      </c>
      <c r="U173" s="422">
        <f t="shared" si="85"/>
        <v>575</v>
      </c>
      <c r="V173" s="422">
        <f t="shared" si="86"/>
        <v>600</v>
      </c>
      <c r="W173" s="422">
        <f t="shared" si="87"/>
        <v>625</v>
      </c>
      <c r="X173" s="422">
        <f t="shared" si="88"/>
        <v>650</v>
      </c>
      <c r="Y173" s="298"/>
      <c r="Z173" s="356"/>
      <c r="AA173" s="428"/>
      <c r="AB173" s="429"/>
      <c r="AC173" s="429"/>
      <c r="AD173" s="429"/>
      <c r="AE173" s="429"/>
      <c r="AF173" s="429"/>
      <c r="AG173" s="429"/>
      <c r="AH173" s="429"/>
      <c r="AI173" s="298"/>
      <c r="AJ173" s="374"/>
      <c r="AK173" s="369"/>
      <c r="AL173" s="321"/>
      <c r="AM173" s="323"/>
      <c r="AN173" s="360">
        <f t="shared" si="121"/>
        <v>232.55813953488374</v>
      </c>
      <c r="AO173" s="343">
        <f t="shared" si="121"/>
        <v>244.18604651162792</v>
      </c>
      <c r="AP173" s="343">
        <f t="shared" si="121"/>
        <v>255.81395348837211</v>
      </c>
      <c r="AQ173" s="343">
        <f t="shared" si="121"/>
        <v>267.44186046511629</v>
      </c>
      <c r="AR173" s="343">
        <f t="shared" si="120"/>
        <v>279.06976744186045</v>
      </c>
      <c r="AS173" s="343">
        <f t="shared" si="120"/>
        <v>290.69767441860466</v>
      </c>
      <c r="AT173" s="343">
        <f t="shared" si="118"/>
        <v>302.32558139534888</v>
      </c>
      <c r="AU173" s="284" t="str">
        <f t="shared" si="100"/>
        <v>151310-E-004</v>
      </c>
      <c r="AV173" s="309" t="str">
        <f t="shared" si="126"/>
        <v>VIP01</v>
      </c>
      <c r="AW173" s="324" t="str">
        <f t="shared" si="101"/>
        <v/>
      </c>
      <c r="AX173" s="324"/>
      <c r="AY173" s="284"/>
      <c r="AZ173" s="286"/>
    </row>
    <row r="174" spans="1:52" s="271" customFormat="1" ht="13.5" customHeight="1" x14ac:dyDescent="0.2">
      <c r="A174" s="512" t="s">
        <v>126</v>
      </c>
      <c r="B174" s="313" t="s">
        <v>441</v>
      </c>
      <c r="C174" s="551">
        <v>4</v>
      </c>
      <c r="D174" s="336">
        <v>160</v>
      </c>
      <c r="E174" s="272">
        <v>190</v>
      </c>
      <c r="F174" s="337">
        <v>51</v>
      </c>
      <c r="G174" s="301">
        <v>3.35</v>
      </c>
      <c r="H174" s="299">
        <f t="shared" si="122"/>
        <v>55.691690799732676</v>
      </c>
      <c r="I174" s="300">
        <f t="shared" si="81"/>
        <v>0.99449447856665496</v>
      </c>
      <c r="J174" s="404">
        <f t="shared" si="82"/>
        <v>3.1372549019607843</v>
      </c>
      <c r="K174" s="299">
        <f t="shared" si="123"/>
        <v>181.43136160714286</v>
      </c>
      <c r="L174" s="405">
        <f t="shared" si="80"/>
        <v>48.954509496061739</v>
      </c>
      <c r="M174" s="362">
        <f t="shared" si="124"/>
        <v>6.3505999414691289E-2</v>
      </c>
      <c r="N174" s="406">
        <f t="shared" si="125"/>
        <v>0.28812128569289985</v>
      </c>
      <c r="O174" s="330" t="s">
        <v>442</v>
      </c>
      <c r="P174" s="286" t="s">
        <v>39</v>
      </c>
      <c r="Q174" s="427"/>
      <c r="R174" s="422">
        <v>625</v>
      </c>
      <c r="S174" s="422">
        <f t="shared" si="83"/>
        <v>650</v>
      </c>
      <c r="T174" s="422">
        <f t="shared" si="84"/>
        <v>675</v>
      </c>
      <c r="U174" s="422">
        <f t="shared" si="85"/>
        <v>700</v>
      </c>
      <c r="V174" s="422">
        <f t="shared" si="86"/>
        <v>725</v>
      </c>
      <c r="W174" s="422">
        <f t="shared" si="87"/>
        <v>750</v>
      </c>
      <c r="X174" s="422">
        <f t="shared" si="88"/>
        <v>775</v>
      </c>
      <c r="Y174" s="298"/>
      <c r="Z174" s="356"/>
      <c r="AA174" s="428"/>
      <c r="AB174" s="429"/>
      <c r="AC174" s="429"/>
      <c r="AD174" s="429"/>
      <c r="AE174" s="429"/>
      <c r="AF174" s="429"/>
      <c r="AG174" s="429"/>
      <c r="AH174" s="429"/>
      <c r="AI174" s="298"/>
      <c r="AJ174" s="374"/>
      <c r="AK174" s="369"/>
      <c r="AL174" s="321"/>
      <c r="AM174" s="323"/>
      <c r="AN174" s="360">
        <f t="shared" si="121"/>
        <v>290.69767441860466</v>
      </c>
      <c r="AO174" s="343">
        <f t="shared" si="121"/>
        <v>302.32558139534888</v>
      </c>
      <c r="AP174" s="343">
        <f t="shared" si="121"/>
        <v>313.95348837209303</v>
      </c>
      <c r="AQ174" s="343">
        <f t="shared" si="121"/>
        <v>325.58139534883725</v>
      </c>
      <c r="AR174" s="343">
        <f t="shared" si="120"/>
        <v>337.2093023255814</v>
      </c>
      <c r="AS174" s="343">
        <f t="shared" si="120"/>
        <v>348.83720930232562</v>
      </c>
      <c r="AT174" s="343">
        <f t="shared" si="118"/>
        <v>360.46511627906978</v>
      </c>
      <c r="AU174" s="284" t="str">
        <f t="shared" si="100"/>
        <v>151310-E-004</v>
      </c>
      <c r="AV174" s="309" t="str">
        <f t="shared" si="126"/>
        <v>VIP01</v>
      </c>
      <c r="AW174" s="324" t="str">
        <f t="shared" si="101"/>
        <v/>
      </c>
      <c r="AX174" s="324"/>
      <c r="AY174" s="284"/>
      <c r="AZ174" s="286"/>
    </row>
    <row r="175" spans="1:52" s="271" customFormat="1" ht="13.5" customHeight="1" x14ac:dyDescent="0.2">
      <c r="A175" s="512" t="s">
        <v>126</v>
      </c>
      <c r="B175" s="313" t="s">
        <v>526</v>
      </c>
      <c r="C175" s="551">
        <v>5</v>
      </c>
      <c r="D175" s="336">
        <v>160</v>
      </c>
      <c r="E175" s="272">
        <v>200</v>
      </c>
      <c r="F175" s="337">
        <v>57</v>
      </c>
      <c r="G175" s="301">
        <v>2.97</v>
      </c>
      <c r="H175" s="299">
        <f t="shared" si="122"/>
        <v>56.683558367060037</v>
      </c>
      <c r="I175" s="300">
        <f t="shared" si="81"/>
        <v>1.0122063994117865</v>
      </c>
      <c r="J175" s="404">
        <f t="shared" si="82"/>
        <v>2.807017543859649</v>
      </c>
      <c r="K175" s="299">
        <f t="shared" si="123"/>
        <v>181.30580357142858</v>
      </c>
      <c r="L175" s="405">
        <f t="shared" si="80"/>
        <v>48.954509496061739</v>
      </c>
      <c r="M175" s="362">
        <f t="shared" si="124"/>
        <v>5.4876247858704111E-2</v>
      </c>
      <c r="N175" s="406">
        <f t="shared" si="125"/>
        <v>0.28568821120649085</v>
      </c>
      <c r="O175" s="330" t="s">
        <v>39</v>
      </c>
      <c r="P175" s="286" t="s">
        <v>39</v>
      </c>
      <c r="Q175" s="427"/>
      <c r="R175" s="422">
        <v>500</v>
      </c>
      <c r="S175" s="422">
        <f t="shared" si="83"/>
        <v>525</v>
      </c>
      <c r="T175" s="422">
        <f t="shared" si="84"/>
        <v>550</v>
      </c>
      <c r="U175" s="422">
        <f t="shared" si="85"/>
        <v>575</v>
      </c>
      <c r="V175" s="422">
        <f t="shared" si="86"/>
        <v>600</v>
      </c>
      <c r="W175" s="422">
        <f t="shared" si="87"/>
        <v>625</v>
      </c>
      <c r="X175" s="422">
        <f t="shared" si="88"/>
        <v>650</v>
      </c>
      <c r="Y175" s="298"/>
      <c r="Z175" s="356"/>
      <c r="AA175" s="428"/>
      <c r="AB175" s="429"/>
      <c r="AC175" s="429"/>
      <c r="AD175" s="429"/>
      <c r="AE175" s="429"/>
      <c r="AF175" s="429"/>
      <c r="AG175" s="429"/>
      <c r="AH175" s="429"/>
      <c r="AI175" s="298"/>
      <c r="AJ175" s="374"/>
      <c r="AK175" s="369"/>
      <c r="AL175" s="321"/>
      <c r="AM175" s="323"/>
      <c r="AN175" s="360">
        <f t="shared" si="121"/>
        <v>232.55813953488374</v>
      </c>
      <c r="AO175" s="343">
        <f t="shared" si="121"/>
        <v>244.18604651162792</v>
      </c>
      <c r="AP175" s="343">
        <f t="shared" si="121"/>
        <v>255.81395348837211</v>
      </c>
      <c r="AQ175" s="343">
        <f t="shared" si="121"/>
        <v>267.44186046511629</v>
      </c>
      <c r="AR175" s="343">
        <f t="shared" si="120"/>
        <v>279.06976744186045</v>
      </c>
      <c r="AS175" s="343">
        <f t="shared" si="120"/>
        <v>290.69767441860466</v>
      </c>
      <c r="AT175" s="343">
        <f t="shared" si="118"/>
        <v>302.32558139534888</v>
      </c>
      <c r="AU175" s="284" t="str">
        <f t="shared" si="100"/>
        <v>151310-E-003</v>
      </c>
      <c r="AV175" s="309" t="str">
        <f t="shared" si="126"/>
        <v>VIP01</v>
      </c>
      <c r="AW175" s="284" t="str">
        <f t="shared" si="101"/>
        <v>151512-E-003</v>
      </c>
      <c r="AX175" s="284" t="str">
        <f>IF(G175&lt;2.55,"KI02",IF(AND(G175&gt;=2.55,G175&lt;3.3),IF(G175-J175&lt;=0.3,"KI03","KI04"),IF(G175&gt;=3.3,"KI05","")))</f>
        <v>KI03</v>
      </c>
      <c r="AY175" s="284"/>
      <c r="AZ175" s="286"/>
    </row>
    <row r="176" spans="1:52" s="271" customFormat="1" ht="13.5" customHeight="1" x14ac:dyDescent="0.2">
      <c r="A176" s="512" t="s">
        <v>126</v>
      </c>
      <c r="B176" s="313" t="s">
        <v>516</v>
      </c>
      <c r="C176" s="551">
        <v>6</v>
      </c>
      <c r="D176" s="336">
        <v>165</v>
      </c>
      <c r="E176" s="272">
        <v>222</v>
      </c>
      <c r="F176" s="337">
        <v>70</v>
      </c>
      <c r="G176" s="305">
        <v>2.95</v>
      </c>
      <c r="H176" s="299">
        <f t="shared" si="122"/>
        <v>34.47285262855501</v>
      </c>
      <c r="I176" s="300">
        <f t="shared" si="81"/>
        <v>0.6155866540813395</v>
      </c>
      <c r="J176" s="404">
        <f t="shared" si="82"/>
        <v>2.3571428571428572</v>
      </c>
      <c r="K176" s="299">
        <f t="shared" si="123"/>
        <v>159.09090909090909</v>
      </c>
      <c r="L176" s="405">
        <f t="shared" si="80"/>
        <v>49.713539403265187</v>
      </c>
      <c r="M176" s="362">
        <f t="shared" si="124"/>
        <v>0.20096852300242132</v>
      </c>
      <c r="N176" s="406">
        <f t="shared" si="125"/>
        <v>0.39107984330568624</v>
      </c>
      <c r="O176" s="330" t="s">
        <v>4</v>
      </c>
      <c r="P176" s="286" t="s">
        <v>4</v>
      </c>
      <c r="Q176" s="330" t="s">
        <v>19</v>
      </c>
      <c r="R176" s="272">
        <v>300</v>
      </c>
      <c r="S176" s="272">
        <f t="shared" si="83"/>
        <v>325</v>
      </c>
      <c r="T176" s="272">
        <f t="shared" si="84"/>
        <v>350</v>
      </c>
      <c r="U176" s="272">
        <f t="shared" si="85"/>
        <v>375</v>
      </c>
      <c r="V176" s="272">
        <f t="shared" si="86"/>
        <v>400</v>
      </c>
      <c r="W176" s="272">
        <f t="shared" si="87"/>
        <v>425</v>
      </c>
      <c r="X176" s="272">
        <f t="shared" si="88"/>
        <v>450</v>
      </c>
      <c r="Y176" s="274" t="s">
        <v>322</v>
      </c>
      <c r="Z176" s="355" t="s">
        <v>323</v>
      </c>
      <c r="AA176" s="360">
        <f>(R176-25)/2.52</f>
        <v>109.12698412698413</v>
      </c>
      <c r="AB176" s="343">
        <f>(R176)/2.52</f>
        <v>119.04761904761905</v>
      </c>
      <c r="AC176" s="343">
        <f>(R176+25)/2.52</f>
        <v>128.96825396825398</v>
      </c>
      <c r="AD176" s="343">
        <f>(R176+50)/2.52</f>
        <v>138.88888888888889</v>
      </c>
      <c r="AE176" s="343">
        <f>(R176+75)/2.52</f>
        <v>148.8095238095238</v>
      </c>
      <c r="AF176" s="343">
        <f>(R176+100)/2.52</f>
        <v>158.73015873015873</v>
      </c>
      <c r="AG176" s="343">
        <f>(R176+125)/2.52</f>
        <v>168.65079365079364</v>
      </c>
      <c r="AH176" s="343">
        <f>(R176+150)/2.52</f>
        <v>178.57142857142858</v>
      </c>
      <c r="AI176" s="274" t="s">
        <v>330</v>
      </c>
      <c r="AJ176" s="374" t="s">
        <v>291</v>
      </c>
      <c r="AK176" s="369">
        <v>17</v>
      </c>
      <c r="AL176" s="321">
        <v>12</v>
      </c>
      <c r="AM176" s="323">
        <v>12</v>
      </c>
      <c r="AN176" s="360">
        <f t="shared" si="121"/>
        <v>139.53488372093022</v>
      </c>
      <c r="AO176" s="343">
        <f t="shared" si="121"/>
        <v>151.16279069767444</v>
      </c>
      <c r="AP176" s="343">
        <f t="shared" si="121"/>
        <v>162.79069767441862</v>
      </c>
      <c r="AQ176" s="343">
        <f t="shared" si="121"/>
        <v>174.41860465116281</v>
      </c>
      <c r="AR176" s="343">
        <f t="shared" si="120"/>
        <v>186.04651162790699</v>
      </c>
      <c r="AS176" s="343">
        <f t="shared" si="120"/>
        <v>197.67441860465118</v>
      </c>
      <c r="AT176" s="343">
        <f t="shared" si="118"/>
        <v>209.30232558139537</v>
      </c>
      <c r="AU176" s="284" t="str">
        <f t="shared" si="100"/>
        <v>151310-E-001</v>
      </c>
      <c r="AV176" s="309" t="str">
        <f t="shared" si="126"/>
        <v>VIP01</v>
      </c>
      <c r="AW176" s="284" t="str">
        <f t="shared" si="101"/>
        <v>151512-E-001</v>
      </c>
      <c r="AX176" s="284" t="str">
        <f>IF(G176&lt;2.55,"KI02",IF(AND(G176&gt;=2.55,G176&lt;3.3),IF(G176-J176&lt;=0.3,"KI03","KI04"),IF(G176&gt;=3.3,"KI05","")))</f>
        <v>KI04</v>
      </c>
      <c r="AY176" s="284"/>
      <c r="AZ176" s="286"/>
    </row>
    <row r="177" spans="1:52" s="271" customFormat="1" ht="13.5" customHeight="1" x14ac:dyDescent="0.2">
      <c r="A177" s="512" t="s">
        <v>126</v>
      </c>
      <c r="B177" s="313" t="s">
        <v>517</v>
      </c>
      <c r="C177" s="551">
        <v>7</v>
      </c>
      <c r="D177" s="336">
        <v>185</v>
      </c>
      <c r="E177" s="272">
        <v>240</v>
      </c>
      <c r="F177" s="337">
        <v>76</v>
      </c>
      <c r="G177" s="305">
        <v>2.78</v>
      </c>
      <c r="H177" s="299">
        <f t="shared" si="122"/>
        <v>42.052688784224422</v>
      </c>
      <c r="I177" s="300">
        <f>H177/56</f>
        <v>0.7509408711468647</v>
      </c>
      <c r="J177" s="404">
        <f>D177/F177</f>
        <v>2.4342105263157894</v>
      </c>
      <c r="K177" s="299">
        <f t="shared" si="123"/>
        <v>181.19691119691123</v>
      </c>
      <c r="L177" s="405">
        <f>0.6*SQRT(D177/150)*(72+7)</f>
        <v>52.640326746706272</v>
      </c>
      <c r="M177" s="362">
        <f t="shared" si="124"/>
        <v>0.12438470276410447</v>
      </c>
      <c r="N177" s="406">
        <f t="shared" si="125"/>
        <v>0.33178324161648715</v>
      </c>
      <c r="O177" s="330" t="s">
        <v>4</v>
      </c>
      <c r="P177" s="286" t="s">
        <v>4</v>
      </c>
      <c r="Q177" s="330" t="s">
        <v>27</v>
      </c>
      <c r="R177" s="272">
        <v>325</v>
      </c>
      <c r="S177" s="272">
        <f t="shared" si="83"/>
        <v>350</v>
      </c>
      <c r="T177" s="272">
        <f t="shared" si="84"/>
        <v>375</v>
      </c>
      <c r="U177" s="272">
        <f t="shared" si="85"/>
        <v>400</v>
      </c>
      <c r="V177" s="272">
        <f t="shared" si="86"/>
        <v>425</v>
      </c>
      <c r="W177" s="272">
        <f t="shared" si="87"/>
        <v>450</v>
      </c>
      <c r="X177" s="272">
        <f t="shared" si="88"/>
        <v>475</v>
      </c>
      <c r="Y177" s="274" t="s">
        <v>324</v>
      </c>
      <c r="Z177" s="355" t="s">
        <v>325</v>
      </c>
      <c r="AA177" s="360">
        <f>(R177-25)/2.37</f>
        <v>126.58227848101265</v>
      </c>
      <c r="AB177" s="343">
        <f>(R177)/2.37</f>
        <v>137.13080168776369</v>
      </c>
      <c r="AC177" s="343">
        <f>(R177+25)/2.37</f>
        <v>147.67932489451476</v>
      </c>
      <c r="AD177" s="343">
        <f>(R177+50)/2.37</f>
        <v>158.22784810126581</v>
      </c>
      <c r="AE177" s="343">
        <f>(R177+75)/2.37</f>
        <v>168.77637130801688</v>
      </c>
      <c r="AF177" s="343">
        <f>(R177+100)/2.37</f>
        <v>179.32489451476792</v>
      </c>
      <c r="AG177" s="343">
        <f>(R177+125)/2.37</f>
        <v>189.87341772151899</v>
      </c>
      <c r="AH177" s="343">
        <f>(R177+150)/2.37</f>
        <v>200.42194092827003</v>
      </c>
      <c r="AI177" s="274" t="s">
        <v>329</v>
      </c>
      <c r="AJ177" s="374"/>
      <c r="AK177" s="369"/>
      <c r="AL177" s="321"/>
      <c r="AM177" s="323"/>
      <c r="AN177" s="428"/>
      <c r="AO177" s="429"/>
      <c r="AP177" s="429"/>
      <c r="AQ177" s="429"/>
      <c r="AR177" s="429"/>
      <c r="AS177" s="429"/>
      <c r="AT177" s="429"/>
      <c r="AU177" s="324" t="str">
        <f t="shared" si="100"/>
        <v/>
      </c>
      <c r="AV177" s="433"/>
      <c r="AW177" s="324" t="str">
        <f t="shared" si="101"/>
        <v/>
      </c>
      <c r="AX177" s="324"/>
      <c r="AY177" s="284"/>
      <c r="AZ177" s="286"/>
    </row>
    <row r="178" spans="1:52" s="271" customFormat="1" ht="13.5" customHeight="1" x14ac:dyDescent="0.2">
      <c r="A178" s="512" t="s">
        <v>126</v>
      </c>
      <c r="B178" s="313" t="s">
        <v>438</v>
      </c>
      <c r="C178" s="551">
        <v>8</v>
      </c>
      <c r="D178" s="336">
        <v>200</v>
      </c>
      <c r="E178" s="272">
        <v>240</v>
      </c>
      <c r="F178" s="337">
        <v>76</v>
      </c>
      <c r="G178" s="305">
        <v>2.5</v>
      </c>
      <c r="H178" s="299">
        <f t="shared" si="122"/>
        <v>52.32</v>
      </c>
      <c r="I178" s="300">
        <f t="shared" si="81"/>
        <v>0.93428571428571427</v>
      </c>
      <c r="J178" s="404">
        <f t="shared" si="82"/>
        <v>2.6315789473684212</v>
      </c>
      <c r="K178" s="299">
        <f t="shared" si="123"/>
        <v>168.63857142857142</v>
      </c>
      <c r="L178" s="405">
        <f t="shared" si="80"/>
        <v>54.732805519176516</v>
      </c>
      <c r="M178" s="362">
        <f t="shared" si="124"/>
        <v>-5.2631578947368494E-2</v>
      </c>
      <c r="N178" s="406">
        <f t="shared" si="125"/>
        <v>0.30832901869808116</v>
      </c>
      <c r="O178" s="330" t="s">
        <v>67</v>
      </c>
      <c r="P178" s="286" t="s">
        <v>443</v>
      </c>
      <c r="Q178" s="330" t="s">
        <v>19</v>
      </c>
      <c r="R178" s="272">
        <v>327</v>
      </c>
      <c r="S178" s="272">
        <f t="shared" si="83"/>
        <v>352</v>
      </c>
      <c r="T178" s="272">
        <f t="shared" si="84"/>
        <v>377</v>
      </c>
      <c r="U178" s="272">
        <f t="shared" si="85"/>
        <v>402</v>
      </c>
      <c r="V178" s="272">
        <f t="shared" si="86"/>
        <v>427</v>
      </c>
      <c r="W178" s="272">
        <f t="shared" si="87"/>
        <v>452</v>
      </c>
      <c r="X178" s="272">
        <f t="shared" si="88"/>
        <v>477</v>
      </c>
      <c r="Y178" s="274" t="s">
        <v>324</v>
      </c>
      <c r="Z178" s="355" t="s">
        <v>325</v>
      </c>
      <c r="AA178" s="360">
        <f>(R178-25)/2.37</f>
        <v>127.42616033755273</v>
      </c>
      <c r="AB178" s="343">
        <f>(R178)/2.37</f>
        <v>137.97468354430379</v>
      </c>
      <c r="AC178" s="343">
        <f>(R178+25)/2.37</f>
        <v>148.52320675105486</v>
      </c>
      <c r="AD178" s="343">
        <f>(R178+50)/2.37</f>
        <v>159.0717299578059</v>
      </c>
      <c r="AE178" s="343">
        <f>(R178+75)/2.37</f>
        <v>169.62025316455694</v>
      </c>
      <c r="AF178" s="343">
        <f>(R178+100)/2.37</f>
        <v>180.16877637130801</v>
      </c>
      <c r="AG178" s="343">
        <f>(R178+125)/2.37</f>
        <v>190.71729957805906</v>
      </c>
      <c r="AH178" s="343">
        <f>(R178+150)/2.37</f>
        <v>201.26582278481013</v>
      </c>
      <c r="AI178" s="274" t="s">
        <v>329</v>
      </c>
      <c r="AJ178" s="374" t="s">
        <v>291</v>
      </c>
      <c r="AK178" s="369">
        <v>17</v>
      </c>
      <c r="AL178" s="321">
        <v>17</v>
      </c>
      <c r="AM178" s="323">
        <v>10</v>
      </c>
      <c r="AN178" s="419">
        <f t="shared" si="121"/>
        <v>152.09302325581396</v>
      </c>
      <c r="AO178" s="420">
        <f t="shared" si="121"/>
        <v>163.72093023255815</v>
      </c>
      <c r="AP178" s="420">
        <f t="shared" si="121"/>
        <v>175.34883720930233</v>
      </c>
      <c r="AQ178" s="420">
        <f t="shared" si="121"/>
        <v>186.97674418604652</v>
      </c>
      <c r="AR178" s="420">
        <f t="shared" si="120"/>
        <v>198.6046511627907</v>
      </c>
      <c r="AS178" s="420">
        <f t="shared" si="120"/>
        <v>210.23255813953489</v>
      </c>
      <c r="AT178" s="420">
        <f t="shared" si="118"/>
        <v>221.86046511627907</v>
      </c>
      <c r="AU178" s="324" t="str">
        <f t="shared" si="100"/>
        <v/>
      </c>
      <c r="AV178" s="421" t="str">
        <f t="shared" ref="AV178:AV224" si="127">IF(G178&gt;2.55,"VIP01",IF(AND(G178&gt;2.15,G178&lt;=2.55),"VIP02","VIP03"))</f>
        <v>VIP02</v>
      </c>
      <c r="AW178" s="324" t="str">
        <f t="shared" si="101"/>
        <v/>
      </c>
      <c r="AX178" s="422" t="str">
        <f>IF(G178&lt;2.55,"KI02",IF(AND(G178&gt;=2.55,G178&lt;3.3),IF(G178-J178&lt;=0.3,"KI03","KI04"),IF(G178&gt;=3.3,"KI05","")))</f>
        <v>KI02</v>
      </c>
      <c r="AY178" s="284"/>
      <c r="AZ178" s="286"/>
    </row>
    <row r="179" spans="1:52" s="273" customFormat="1" ht="13.5" customHeight="1" x14ac:dyDescent="0.2">
      <c r="A179" s="513" t="s">
        <v>220</v>
      </c>
      <c r="B179" s="313" t="s">
        <v>60</v>
      </c>
      <c r="C179" s="551">
        <v>2</v>
      </c>
      <c r="D179" s="336">
        <v>206</v>
      </c>
      <c r="E179" s="272">
        <v>240</v>
      </c>
      <c r="F179" s="337">
        <v>76</v>
      </c>
      <c r="G179" s="301">
        <v>3.15</v>
      </c>
      <c r="H179" s="299">
        <f t="shared" si="122"/>
        <v>35.273368606701943</v>
      </c>
      <c r="I179" s="300">
        <f t="shared" si="81"/>
        <v>0.62988158226253466</v>
      </c>
      <c r="J179" s="404">
        <f t="shared" si="82"/>
        <v>2.7105263157894739</v>
      </c>
      <c r="K179" s="299">
        <f t="shared" si="123"/>
        <v>175.24271844660194</v>
      </c>
      <c r="L179" s="405">
        <f t="shared" si="80"/>
        <v>55.547730826740349</v>
      </c>
      <c r="M179" s="362">
        <f t="shared" si="124"/>
        <v>0.1395154553049289</v>
      </c>
      <c r="N179" s="406">
        <f t="shared" si="125"/>
        <v>0.36836916232469913</v>
      </c>
      <c r="O179" s="330" t="s">
        <v>287</v>
      </c>
      <c r="P179" s="286" t="s">
        <v>287</v>
      </c>
      <c r="Q179" s="330" t="s">
        <v>27</v>
      </c>
      <c r="R179" s="272">
        <v>350</v>
      </c>
      <c r="S179" s="272">
        <f t="shared" si="83"/>
        <v>375</v>
      </c>
      <c r="T179" s="272">
        <f t="shared" si="84"/>
        <v>400</v>
      </c>
      <c r="U179" s="272">
        <f t="shared" si="85"/>
        <v>425</v>
      </c>
      <c r="V179" s="272">
        <f t="shared" si="86"/>
        <v>450</v>
      </c>
      <c r="W179" s="272">
        <f t="shared" si="87"/>
        <v>475</v>
      </c>
      <c r="X179" s="272">
        <f t="shared" si="88"/>
        <v>500</v>
      </c>
      <c r="Y179" s="274" t="s">
        <v>324</v>
      </c>
      <c r="Z179" s="355" t="s">
        <v>325</v>
      </c>
      <c r="AA179" s="360">
        <f>(R179-25)/2.37</f>
        <v>137.13080168776369</v>
      </c>
      <c r="AB179" s="343">
        <f>(R179)/2.37</f>
        <v>147.67932489451476</v>
      </c>
      <c r="AC179" s="343">
        <f>(R179+25)/2.37</f>
        <v>158.22784810126581</v>
      </c>
      <c r="AD179" s="343">
        <f>(R179+50)/2.37</f>
        <v>168.77637130801688</v>
      </c>
      <c r="AE179" s="343">
        <f>(R179+75)/2.37</f>
        <v>179.32489451476792</v>
      </c>
      <c r="AF179" s="343">
        <f>(R179+100)/2.37</f>
        <v>189.87341772151899</v>
      </c>
      <c r="AG179" s="343">
        <f>(R179+125)/2.37</f>
        <v>200.42194092827003</v>
      </c>
      <c r="AH179" s="343">
        <f>(R179+150)/2.37</f>
        <v>210.97046413502107</v>
      </c>
      <c r="AI179" s="274" t="s">
        <v>329</v>
      </c>
      <c r="AJ179" s="374" t="s">
        <v>291</v>
      </c>
      <c r="AK179" s="369">
        <v>17</v>
      </c>
      <c r="AL179" s="321">
        <v>17</v>
      </c>
      <c r="AM179" s="323">
        <v>15</v>
      </c>
      <c r="AN179" s="419">
        <f t="shared" si="121"/>
        <v>162.79069767441862</v>
      </c>
      <c r="AO179" s="420">
        <f t="shared" si="121"/>
        <v>174.41860465116281</v>
      </c>
      <c r="AP179" s="420">
        <f t="shared" si="121"/>
        <v>186.04651162790699</v>
      </c>
      <c r="AQ179" s="420">
        <f t="shared" si="121"/>
        <v>197.67441860465118</v>
      </c>
      <c r="AR179" s="420">
        <f t="shared" si="120"/>
        <v>209.30232558139537</v>
      </c>
      <c r="AS179" s="420">
        <f t="shared" si="120"/>
        <v>220.93023255813955</v>
      </c>
      <c r="AT179" s="420">
        <f t="shared" si="118"/>
        <v>232.55813953488374</v>
      </c>
      <c r="AU179" s="324" t="str">
        <f t="shared" si="100"/>
        <v/>
      </c>
      <c r="AV179" s="421" t="str">
        <f t="shared" si="127"/>
        <v>VIP01</v>
      </c>
      <c r="AW179" s="324" t="str">
        <f t="shared" si="101"/>
        <v/>
      </c>
      <c r="AX179" s="422" t="str">
        <f>IF(G179&lt;2.55,"KI02",IF(AND(G179&gt;=2.55,G179&lt;3.3),IF(G179-J179&lt;=0.3,"KI03","KI04"),IF(G179&gt;=3.3,"KI05","")))</f>
        <v>KI04</v>
      </c>
      <c r="AY179" s="284"/>
      <c r="AZ179" s="286"/>
    </row>
    <row r="180" spans="1:52" s="273" customFormat="1" ht="13.5" customHeight="1" x14ac:dyDescent="0.2">
      <c r="A180" s="513" t="s">
        <v>637</v>
      </c>
      <c r="B180" s="348" t="s">
        <v>378</v>
      </c>
      <c r="C180" s="554">
        <v>2</v>
      </c>
      <c r="D180" s="336">
        <v>150</v>
      </c>
      <c r="E180" s="272">
        <v>216</v>
      </c>
      <c r="F180" s="337">
        <v>63</v>
      </c>
      <c r="G180" s="301">
        <v>2.6</v>
      </c>
      <c r="H180" s="299">
        <f t="shared" si="122"/>
        <v>51.77514792899408</v>
      </c>
      <c r="I180" s="300">
        <f t="shared" si="81"/>
        <v>0.92455621301775148</v>
      </c>
      <c r="J180" s="404">
        <f t="shared" si="82"/>
        <v>2.3809523809523809</v>
      </c>
      <c r="K180" s="299">
        <f t="shared" si="123"/>
        <v>165.375</v>
      </c>
      <c r="L180" s="405">
        <f t="shared" ref="L180:L274" si="128">0.6*SQRT(D180/150)*(72+7)</f>
        <v>47.4</v>
      </c>
      <c r="M180" s="362">
        <f t="shared" si="124"/>
        <v>8.4249084249084283E-2</v>
      </c>
      <c r="N180" s="406">
        <f t="shared" si="125"/>
        <v>0.31299047619047615</v>
      </c>
      <c r="O180" s="330" t="s">
        <v>5</v>
      </c>
      <c r="P180" s="286" t="s">
        <v>417</v>
      </c>
      <c r="Q180" s="330"/>
      <c r="R180" s="272">
        <v>350</v>
      </c>
      <c r="S180" s="272">
        <f t="shared" si="83"/>
        <v>375</v>
      </c>
      <c r="T180" s="272">
        <f t="shared" si="84"/>
        <v>400</v>
      </c>
      <c r="U180" s="272">
        <f t="shared" si="85"/>
        <v>425</v>
      </c>
      <c r="V180" s="272">
        <f t="shared" si="86"/>
        <v>450</v>
      </c>
      <c r="W180" s="272">
        <f t="shared" si="87"/>
        <v>475</v>
      </c>
      <c r="X180" s="272">
        <f t="shared" si="88"/>
        <v>500</v>
      </c>
      <c r="Y180" s="274" t="s">
        <v>321</v>
      </c>
      <c r="Z180" s="356"/>
      <c r="AA180" s="360">
        <f>(R180-25)/2.6</f>
        <v>125</v>
      </c>
      <c r="AB180" s="343">
        <f>R180/2.6</f>
        <v>134.61538461538461</v>
      </c>
      <c r="AC180" s="343">
        <f>(R180+25)/2.6</f>
        <v>144.23076923076923</v>
      </c>
      <c r="AD180" s="343">
        <f>(R180+50)/2.6</f>
        <v>153.84615384615384</v>
      </c>
      <c r="AE180" s="343">
        <f>(R180+75)/2.6</f>
        <v>163.46153846153845</v>
      </c>
      <c r="AF180" s="343">
        <f>(R180+100)/2.6</f>
        <v>173.07692307692307</v>
      </c>
      <c r="AG180" s="343">
        <f>(R180+125)/2.6</f>
        <v>182.69230769230768</v>
      </c>
      <c r="AH180" s="343">
        <f>(R180+150)/2.6</f>
        <v>192.30769230769229</v>
      </c>
      <c r="AI180" s="274" t="s">
        <v>331</v>
      </c>
      <c r="AJ180" s="374"/>
      <c r="AK180" s="369"/>
      <c r="AL180" s="321"/>
      <c r="AM180" s="323"/>
      <c r="AN180" s="360">
        <f t="shared" si="121"/>
        <v>162.79069767441862</v>
      </c>
      <c r="AO180" s="343">
        <f t="shared" si="121"/>
        <v>174.41860465116281</v>
      </c>
      <c r="AP180" s="343">
        <f t="shared" si="121"/>
        <v>186.04651162790699</v>
      </c>
      <c r="AQ180" s="343">
        <f t="shared" si="121"/>
        <v>197.67441860465118</v>
      </c>
      <c r="AR180" s="343">
        <f t="shared" si="120"/>
        <v>209.30232558139537</v>
      </c>
      <c r="AS180" s="343">
        <f t="shared" si="120"/>
        <v>220.93023255813955</v>
      </c>
      <c r="AT180" s="343">
        <f t="shared" si="118"/>
        <v>232.55813953488374</v>
      </c>
      <c r="AU180" s="284" t="str">
        <f t="shared" si="100"/>
        <v>151310-E-002</v>
      </c>
      <c r="AV180" s="309" t="str">
        <f t="shared" si="127"/>
        <v>VIP01</v>
      </c>
      <c r="AW180" s="284" t="str">
        <f t="shared" si="101"/>
        <v>151512-E-002</v>
      </c>
      <c r="AX180" s="284" t="str">
        <f>IF(G180&lt;2.55,"KI02",IF(AND(G180&gt;=2.55,G180&lt;3.3),IF(G180-J180&lt;=0.3,"KI03","KI04"),IF(G180&gt;=3.3,"KI05","")))</f>
        <v>KI03</v>
      </c>
      <c r="AY180" s="320"/>
      <c r="AZ180" s="328"/>
    </row>
    <row r="181" spans="1:52" s="273" customFormat="1" ht="13.5" customHeight="1" x14ac:dyDescent="0.2">
      <c r="A181" s="512" t="s">
        <v>444</v>
      </c>
      <c r="B181" s="348" t="s">
        <v>486</v>
      </c>
      <c r="C181" s="554">
        <v>2</v>
      </c>
      <c r="D181" s="336">
        <v>145</v>
      </c>
      <c r="E181" s="272">
        <v>190</v>
      </c>
      <c r="F181" s="337">
        <v>51</v>
      </c>
      <c r="G181" s="301">
        <v>3.3</v>
      </c>
      <c r="H181" s="299">
        <f t="shared" si="122"/>
        <v>55.096418732782375</v>
      </c>
      <c r="I181" s="300">
        <f t="shared" si="81"/>
        <v>0.98386462022825671</v>
      </c>
      <c r="J181" s="404">
        <f t="shared" si="82"/>
        <v>2.8431372549019609</v>
      </c>
      <c r="K181" s="299">
        <f t="shared" si="123"/>
        <v>192.192118226601</v>
      </c>
      <c r="L181" s="405">
        <f t="shared" si="128"/>
        <v>46.603304603858291</v>
      </c>
      <c r="M181" s="362">
        <f t="shared" si="124"/>
        <v>0.13844325609031483</v>
      </c>
      <c r="N181" s="406">
        <f t="shared" si="125"/>
        <v>0.28144740819585007</v>
      </c>
      <c r="O181" s="330" t="s">
        <v>287</v>
      </c>
      <c r="P181" s="286" t="s">
        <v>287</v>
      </c>
      <c r="Q181" s="427"/>
      <c r="R181" s="422">
        <v>600</v>
      </c>
      <c r="S181" s="422">
        <f t="shared" si="83"/>
        <v>625</v>
      </c>
      <c r="T181" s="422">
        <f t="shared" si="84"/>
        <v>650</v>
      </c>
      <c r="U181" s="422">
        <f t="shared" si="85"/>
        <v>675</v>
      </c>
      <c r="V181" s="422">
        <f t="shared" si="86"/>
        <v>700</v>
      </c>
      <c r="W181" s="422">
        <f t="shared" si="87"/>
        <v>725</v>
      </c>
      <c r="X181" s="422">
        <f t="shared" si="88"/>
        <v>750</v>
      </c>
      <c r="Y181" s="298"/>
      <c r="Z181" s="356"/>
      <c r="AA181" s="428"/>
      <c r="AB181" s="429"/>
      <c r="AC181" s="429"/>
      <c r="AD181" s="429"/>
      <c r="AE181" s="429"/>
      <c r="AF181" s="429"/>
      <c r="AG181" s="429"/>
      <c r="AH181" s="429"/>
      <c r="AI181" s="298"/>
      <c r="AJ181" s="374"/>
      <c r="AK181" s="369"/>
      <c r="AL181" s="321"/>
      <c r="AM181" s="323"/>
      <c r="AN181" s="360">
        <f t="shared" si="121"/>
        <v>279.06976744186045</v>
      </c>
      <c r="AO181" s="343">
        <f t="shared" si="121"/>
        <v>290.69767441860466</v>
      </c>
      <c r="AP181" s="343">
        <f t="shared" si="121"/>
        <v>302.32558139534888</v>
      </c>
      <c r="AQ181" s="343">
        <f t="shared" si="121"/>
        <v>313.95348837209303</v>
      </c>
      <c r="AR181" s="343">
        <f t="shared" si="120"/>
        <v>325.58139534883725</v>
      </c>
      <c r="AS181" s="343">
        <f t="shared" si="120"/>
        <v>337.2093023255814</v>
      </c>
      <c r="AT181" s="343">
        <f t="shared" si="118"/>
        <v>348.83720930232562</v>
      </c>
      <c r="AU181" s="284" t="str">
        <f t="shared" si="100"/>
        <v>151310-E-004</v>
      </c>
      <c r="AV181" s="309" t="str">
        <f t="shared" si="127"/>
        <v>VIP01</v>
      </c>
      <c r="AW181" s="324" t="str">
        <f t="shared" si="101"/>
        <v/>
      </c>
      <c r="AX181" s="324"/>
      <c r="AY181" s="320"/>
      <c r="AZ181" s="328"/>
    </row>
    <row r="182" spans="1:52" s="578" customFormat="1" ht="13.5" customHeight="1" x14ac:dyDescent="0.2">
      <c r="A182" s="512" t="s">
        <v>444</v>
      </c>
      <c r="B182" s="536" t="s">
        <v>679</v>
      </c>
      <c r="C182" s="553"/>
      <c r="D182" s="464">
        <v>145</v>
      </c>
      <c r="E182" s="465">
        <v>200</v>
      </c>
      <c r="F182" s="325">
        <v>57</v>
      </c>
      <c r="G182" s="301">
        <v>2.91</v>
      </c>
      <c r="H182" s="299">
        <f t="shared" si="122"/>
        <v>56.092866168325827</v>
      </c>
      <c r="I182" s="300">
        <f t="shared" si="81"/>
        <v>1.0016583244343897</v>
      </c>
      <c r="J182" s="404">
        <f t="shared" si="82"/>
        <v>2.5438596491228069</v>
      </c>
      <c r="K182" s="299">
        <f t="shared" si="123"/>
        <v>190.05849753694582</v>
      </c>
      <c r="L182" s="405">
        <f t="shared" si="128"/>
        <v>46.603304603858291</v>
      </c>
      <c r="M182" s="362">
        <f t="shared" si="124"/>
        <v>0.12582142641827945</v>
      </c>
      <c r="N182" s="406">
        <f t="shared" si="125"/>
        <v>0.28049767380405344</v>
      </c>
      <c r="O182" s="464" t="s">
        <v>287</v>
      </c>
      <c r="P182" s="325" t="s">
        <v>287</v>
      </c>
      <c r="Q182" s="537"/>
      <c r="R182" s="538">
        <v>475</v>
      </c>
      <c r="S182" s="538">
        <f t="shared" si="83"/>
        <v>500</v>
      </c>
      <c r="T182" s="538">
        <f t="shared" si="84"/>
        <v>525</v>
      </c>
      <c r="U182" s="538">
        <f t="shared" si="85"/>
        <v>550</v>
      </c>
      <c r="V182" s="538">
        <f t="shared" si="86"/>
        <v>575</v>
      </c>
      <c r="W182" s="538">
        <f t="shared" si="87"/>
        <v>600</v>
      </c>
      <c r="X182" s="538">
        <f t="shared" si="88"/>
        <v>625</v>
      </c>
      <c r="Y182" s="539"/>
      <c r="Z182" s="540"/>
      <c r="AA182" s="537"/>
      <c r="AB182" s="538"/>
      <c r="AC182" s="538"/>
      <c r="AD182" s="538"/>
      <c r="AE182" s="538"/>
      <c r="AF182" s="538"/>
      <c r="AG182" s="538"/>
      <c r="AH182" s="538"/>
      <c r="AI182" s="539"/>
      <c r="AJ182" s="374"/>
      <c r="AK182" s="369"/>
      <c r="AL182" s="321"/>
      <c r="AM182" s="323"/>
      <c r="AN182" s="541">
        <f t="shared" si="121"/>
        <v>220.93023255813955</v>
      </c>
      <c r="AO182" s="299">
        <f t="shared" si="121"/>
        <v>232.55813953488374</v>
      </c>
      <c r="AP182" s="299">
        <f t="shared" si="121"/>
        <v>244.18604651162792</v>
      </c>
      <c r="AQ182" s="299">
        <f t="shared" si="121"/>
        <v>255.81395348837211</v>
      </c>
      <c r="AR182" s="299">
        <f t="shared" si="120"/>
        <v>267.44186046511629</v>
      </c>
      <c r="AS182" s="299">
        <f t="shared" si="120"/>
        <v>279.06976744186045</v>
      </c>
      <c r="AT182" s="299">
        <f t="shared" si="118"/>
        <v>290.69767441860466</v>
      </c>
      <c r="AU182" s="465" t="str">
        <f t="shared" si="100"/>
        <v>151310-E-003</v>
      </c>
      <c r="AV182" s="542" t="str">
        <f t="shared" si="127"/>
        <v>VIP01</v>
      </c>
      <c r="AW182" s="465" t="str">
        <f t="shared" si="101"/>
        <v>151512-E-003</v>
      </c>
      <c r="AX182" s="465" t="str">
        <f>IF(G182&lt;2.55,"KI02",IF(AND(G182&gt;=2.55,G182&lt;3.3),IF(G182-J182&lt;=0.3,"KI03","KI04"),IF(G182&gt;=3.3,"KI05","")))</f>
        <v>KI04</v>
      </c>
      <c r="AY182" s="320"/>
      <c r="AZ182" s="328"/>
    </row>
    <row r="183" spans="1:52" s="578" customFormat="1" ht="13.5" customHeight="1" x14ac:dyDescent="0.2">
      <c r="A183" s="512" t="s">
        <v>444</v>
      </c>
      <c r="B183" s="536" t="s">
        <v>680</v>
      </c>
      <c r="C183" s="553"/>
      <c r="D183" s="464">
        <v>150</v>
      </c>
      <c r="E183" s="465">
        <v>200</v>
      </c>
      <c r="F183" s="325">
        <v>57</v>
      </c>
      <c r="G183" s="301">
        <v>3.2</v>
      </c>
      <c r="H183" s="299">
        <f t="shared" si="122"/>
        <v>48.828124999999993</v>
      </c>
      <c r="I183" s="300">
        <f t="shared" si="81"/>
        <v>0.87193080357142849</v>
      </c>
      <c r="J183" s="404">
        <f t="shared" si="82"/>
        <v>2.6315789473684212</v>
      </c>
      <c r="K183" s="299">
        <f t="shared" si="123"/>
        <v>193.39285714285714</v>
      </c>
      <c r="L183" s="405">
        <f t="shared" si="128"/>
        <v>47.4</v>
      </c>
      <c r="M183" s="362">
        <f t="shared" si="124"/>
        <v>0.17763157894736842</v>
      </c>
      <c r="N183" s="406">
        <f t="shared" si="125"/>
        <v>0.29803789473684211</v>
      </c>
      <c r="O183" s="464" t="s">
        <v>287</v>
      </c>
      <c r="P183" s="325" t="s">
        <v>287</v>
      </c>
      <c r="Q183" s="543"/>
      <c r="R183" s="544">
        <v>500</v>
      </c>
      <c r="S183" s="544">
        <f t="shared" si="83"/>
        <v>525</v>
      </c>
      <c r="T183" s="544">
        <f t="shared" si="84"/>
        <v>550</v>
      </c>
      <c r="U183" s="544">
        <f t="shared" si="85"/>
        <v>575</v>
      </c>
      <c r="V183" s="544">
        <f t="shared" si="86"/>
        <v>600</v>
      </c>
      <c r="W183" s="544">
        <f t="shared" si="87"/>
        <v>625</v>
      </c>
      <c r="X183" s="544">
        <f t="shared" si="88"/>
        <v>650</v>
      </c>
      <c r="Y183" s="545"/>
      <c r="Z183" s="546"/>
      <c r="AA183" s="547"/>
      <c r="AB183" s="548"/>
      <c r="AC183" s="548"/>
      <c r="AD183" s="548"/>
      <c r="AE183" s="548"/>
      <c r="AF183" s="548"/>
      <c r="AG183" s="548"/>
      <c r="AH183" s="548"/>
      <c r="AI183" s="545"/>
      <c r="AJ183" s="374"/>
      <c r="AK183" s="369"/>
      <c r="AL183" s="321"/>
      <c r="AM183" s="323"/>
      <c r="AN183" s="541">
        <f t="shared" si="121"/>
        <v>232.55813953488374</v>
      </c>
      <c r="AO183" s="299">
        <f t="shared" si="121"/>
        <v>244.18604651162792</v>
      </c>
      <c r="AP183" s="299">
        <f t="shared" si="121"/>
        <v>255.81395348837211</v>
      </c>
      <c r="AQ183" s="299">
        <f t="shared" si="121"/>
        <v>267.44186046511629</v>
      </c>
      <c r="AR183" s="299">
        <f t="shared" si="120"/>
        <v>279.06976744186045</v>
      </c>
      <c r="AS183" s="299">
        <f t="shared" si="120"/>
        <v>290.69767441860466</v>
      </c>
      <c r="AT183" s="299">
        <f t="shared" si="118"/>
        <v>302.32558139534888</v>
      </c>
      <c r="AU183" s="465" t="str">
        <f t="shared" si="100"/>
        <v>151310-E-003</v>
      </c>
      <c r="AV183" s="542" t="str">
        <f t="shared" si="127"/>
        <v>VIP01</v>
      </c>
      <c r="AW183" s="465" t="str">
        <f t="shared" si="101"/>
        <v>151512-E-003</v>
      </c>
      <c r="AX183" s="465" t="str">
        <f>IF(G183&lt;2.55,"KI02",IF(AND(G183&gt;=2.55,G183&lt;3.3),IF(G183-J183&lt;=0.3,"KI03","KI04"),IF(G183&gt;=3.3,"KI05","")))</f>
        <v>KI04</v>
      </c>
      <c r="AY183" s="320"/>
      <c r="AZ183" s="328"/>
    </row>
    <row r="184" spans="1:52" s="271" customFormat="1" ht="13.5" customHeight="1" x14ac:dyDescent="0.2">
      <c r="A184" s="513" t="s">
        <v>127</v>
      </c>
      <c r="B184" s="313" t="s">
        <v>279</v>
      </c>
      <c r="C184" s="551">
        <v>2</v>
      </c>
      <c r="D184" s="336">
        <v>220</v>
      </c>
      <c r="E184" s="272">
        <v>240</v>
      </c>
      <c r="F184" s="337">
        <v>76</v>
      </c>
      <c r="G184" s="301">
        <v>3.42</v>
      </c>
      <c r="H184" s="299">
        <f t="shared" si="122"/>
        <v>36.335966622208545</v>
      </c>
      <c r="I184" s="300">
        <f t="shared" ref="I184:I275" si="129">H184/56</f>
        <v>0.64885654682515259</v>
      </c>
      <c r="J184" s="404">
        <f t="shared" ref="J184:J275" si="130">D184/F184</f>
        <v>2.8947368421052633</v>
      </c>
      <c r="K184" s="299">
        <f t="shared" si="123"/>
        <v>199.25324675324677</v>
      </c>
      <c r="L184" s="405">
        <f t="shared" si="128"/>
        <v>57.404250713688434</v>
      </c>
      <c r="M184" s="362">
        <f t="shared" si="124"/>
        <v>0.15358571868267154</v>
      </c>
      <c r="N184" s="406">
        <f t="shared" si="125"/>
        <v>0.34037343952587024</v>
      </c>
      <c r="O184" s="330" t="s">
        <v>15</v>
      </c>
      <c r="P184" s="286" t="s">
        <v>4</v>
      </c>
      <c r="Q184" s="330" t="s">
        <v>19</v>
      </c>
      <c r="R184" s="272">
        <v>425</v>
      </c>
      <c r="S184" s="272">
        <f t="shared" ref="S184:S275" si="131">R184+25</f>
        <v>450</v>
      </c>
      <c r="T184" s="272">
        <f t="shared" ref="T184:T275" si="132">R184+50</f>
        <v>475</v>
      </c>
      <c r="U184" s="272">
        <f t="shared" ref="U184:U275" si="133">R184+75</f>
        <v>500</v>
      </c>
      <c r="V184" s="272">
        <f t="shared" ref="V184:V275" si="134">R184+100</f>
        <v>525</v>
      </c>
      <c r="W184" s="272">
        <f t="shared" ref="W184:W275" si="135">R184+125</f>
        <v>550</v>
      </c>
      <c r="X184" s="272">
        <f t="shared" ref="X184:X275" si="136">R184+150</f>
        <v>575</v>
      </c>
      <c r="Y184" s="274" t="s">
        <v>324</v>
      </c>
      <c r="Z184" s="355" t="s">
        <v>325</v>
      </c>
      <c r="AA184" s="360">
        <f>(R184-25)/2.37</f>
        <v>168.77637130801688</v>
      </c>
      <c r="AB184" s="343">
        <f>(R184)/2.37</f>
        <v>179.32489451476792</v>
      </c>
      <c r="AC184" s="343">
        <f>(R184+25)/2.37</f>
        <v>189.87341772151899</v>
      </c>
      <c r="AD184" s="343">
        <f>(R184+50)/2.37</f>
        <v>200.42194092827003</v>
      </c>
      <c r="AE184" s="343">
        <f>(R184+75)/2.37</f>
        <v>210.97046413502107</v>
      </c>
      <c r="AF184" s="343">
        <f>(R184+100)/2.37</f>
        <v>221.51898734177215</v>
      </c>
      <c r="AG184" s="343">
        <f>(R184+125)/2.37</f>
        <v>232.06751054852319</v>
      </c>
      <c r="AH184" s="343">
        <f>(R184+150)/2.37</f>
        <v>242.61603375527426</v>
      </c>
      <c r="AI184" s="274" t="s">
        <v>329</v>
      </c>
      <c r="AJ184" s="374" t="s">
        <v>291</v>
      </c>
      <c r="AK184" s="369">
        <v>17</v>
      </c>
      <c r="AL184" s="321">
        <v>17</v>
      </c>
      <c r="AM184" s="323">
        <v>10</v>
      </c>
      <c r="AN184" s="419">
        <f t="shared" si="121"/>
        <v>197.67441860465118</v>
      </c>
      <c r="AO184" s="420">
        <f t="shared" si="121"/>
        <v>209.30232558139537</v>
      </c>
      <c r="AP184" s="420">
        <f t="shared" si="121"/>
        <v>220.93023255813955</v>
      </c>
      <c r="AQ184" s="420">
        <f t="shared" si="121"/>
        <v>232.55813953488374</v>
      </c>
      <c r="AR184" s="420">
        <f t="shared" si="120"/>
        <v>244.18604651162792</v>
      </c>
      <c r="AS184" s="420">
        <f t="shared" si="120"/>
        <v>255.81395348837211</v>
      </c>
      <c r="AT184" s="420">
        <f t="shared" si="118"/>
        <v>267.44186046511629</v>
      </c>
      <c r="AU184" s="324" t="str">
        <f t="shared" si="100"/>
        <v/>
      </c>
      <c r="AV184" s="421" t="str">
        <f t="shared" si="127"/>
        <v>VIP01</v>
      </c>
      <c r="AW184" s="324" t="str">
        <f t="shared" si="101"/>
        <v/>
      </c>
      <c r="AX184" s="422" t="str">
        <f t="shared" ref="AX184:AX195" si="137">IF(G184&lt;2.55,"KI02",IF(AND(G184&gt;=2.55,G184&lt;3.3),IF(G184-J184&lt;=0.3,"KI03","KI04"),IF(G184&gt;=3.3,"KI05","")))</f>
        <v>KI05</v>
      </c>
      <c r="AY184" s="284"/>
      <c r="AZ184" s="286"/>
    </row>
    <row r="185" spans="1:52" s="271" customFormat="1" ht="13.5" customHeight="1" x14ac:dyDescent="0.2">
      <c r="A185" s="512" t="s">
        <v>128</v>
      </c>
      <c r="B185" s="348" t="s">
        <v>381</v>
      </c>
      <c r="C185" s="554">
        <v>2</v>
      </c>
      <c r="D185" s="336">
        <v>140</v>
      </c>
      <c r="E185" s="272">
        <v>216</v>
      </c>
      <c r="F185" s="337">
        <v>63</v>
      </c>
      <c r="G185" s="301">
        <v>2.1875</v>
      </c>
      <c r="H185" s="299">
        <f t="shared" si="122"/>
        <v>62.693877551020407</v>
      </c>
      <c r="I185" s="300">
        <f t="shared" si="129"/>
        <v>1.119533527696793</v>
      </c>
      <c r="J185" s="404">
        <f t="shared" si="130"/>
        <v>2.2222222222222223</v>
      </c>
      <c r="K185" s="299">
        <f t="shared" si="123"/>
        <v>151.875</v>
      </c>
      <c r="L185" s="405">
        <f t="shared" si="128"/>
        <v>45.792750517958623</v>
      </c>
      <c r="M185" s="362">
        <f t="shared" si="124"/>
        <v>-1.5873015873015917E-2</v>
      </c>
      <c r="N185" s="406">
        <f t="shared" si="125"/>
        <v>0.29680486446825033</v>
      </c>
      <c r="O185" s="330" t="s">
        <v>4</v>
      </c>
      <c r="P185" s="286" t="s">
        <v>9</v>
      </c>
      <c r="Q185" s="330"/>
      <c r="R185" s="272">
        <v>300</v>
      </c>
      <c r="S185" s="272">
        <f t="shared" si="131"/>
        <v>325</v>
      </c>
      <c r="T185" s="272">
        <f t="shared" si="132"/>
        <v>350</v>
      </c>
      <c r="U185" s="272">
        <f t="shared" si="133"/>
        <v>375</v>
      </c>
      <c r="V185" s="272">
        <f t="shared" si="134"/>
        <v>400</v>
      </c>
      <c r="W185" s="272">
        <f t="shared" si="135"/>
        <v>425</v>
      </c>
      <c r="X185" s="272">
        <f t="shared" si="136"/>
        <v>450</v>
      </c>
      <c r="Y185" s="274" t="s">
        <v>321</v>
      </c>
      <c r="Z185" s="356"/>
      <c r="AA185" s="360">
        <f>(R185-25)/2.6</f>
        <v>105.76923076923076</v>
      </c>
      <c r="AB185" s="343">
        <f>R185/2.6</f>
        <v>115.38461538461539</v>
      </c>
      <c r="AC185" s="343">
        <f>(R185+25)/2.6</f>
        <v>125</v>
      </c>
      <c r="AD185" s="343">
        <f>(R185+50)/2.6</f>
        <v>134.61538461538461</v>
      </c>
      <c r="AE185" s="343">
        <f>(R185+75)/2.6</f>
        <v>144.23076923076923</v>
      </c>
      <c r="AF185" s="343">
        <f>(R185+100)/2.6</f>
        <v>153.84615384615384</v>
      </c>
      <c r="AG185" s="343">
        <f>(R185+125)/2.6</f>
        <v>163.46153846153845</v>
      </c>
      <c r="AH185" s="343">
        <f>(R185+150)/2.6</f>
        <v>173.07692307692307</v>
      </c>
      <c r="AI185" s="274" t="s">
        <v>331</v>
      </c>
      <c r="AJ185" s="374"/>
      <c r="AK185" s="369"/>
      <c r="AL185" s="321"/>
      <c r="AM185" s="323"/>
      <c r="AN185" s="360">
        <f t="shared" si="121"/>
        <v>139.53488372093022</v>
      </c>
      <c r="AO185" s="343">
        <f t="shared" si="121"/>
        <v>151.16279069767444</v>
      </c>
      <c r="AP185" s="343">
        <f t="shared" si="121"/>
        <v>162.79069767441862</v>
      </c>
      <c r="AQ185" s="343">
        <f t="shared" si="121"/>
        <v>174.41860465116281</v>
      </c>
      <c r="AR185" s="343">
        <f t="shared" si="120"/>
        <v>186.04651162790699</v>
      </c>
      <c r="AS185" s="343">
        <f t="shared" si="120"/>
        <v>197.67441860465118</v>
      </c>
      <c r="AT185" s="343">
        <f t="shared" si="118"/>
        <v>209.30232558139537</v>
      </c>
      <c r="AU185" s="284" t="str">
        <f t="shared" si="100"/>
        <v>151310-E-002</v>
      </c>
      <c r="AV185" s="309" t="str">
        <f t="shared" si="127"/>
        <v>VIP02</v>
      </c>
      <c r="AW185" s="284" t="str">
        <f t="shared" si="101"/>
        <v>151512-E-002</v>
      </c>
      <c r="AX185" s="284" t="str">
        <f t="shared" si="137"/>
        <v>KI02</v>
      </c>
      <c r="AY185" s="320"/>
      <c r="AZ185" s="328"/>
    </row>
    <row r="186" spans="1:52" s="271" customFormat="1" ht="13.5" customHeight="1" x14ac:dyDescent="0.2">
      <c r="A186" s="512" t="s">
        <v>128</v>
      </c>
      <c r="B186" s="348" t="s">
        <v>382</v>
      </c>
      <c r="C186" s="554">
        <v>3</v>
      </c>
      <c r="D186" s="336">
        <v>150</v>
      </c>
      <c r="E186" s="272">
        <v>216</v>
      </c>
      <c r="F186" s="337">
        <v>63</v>
      </c>
      <c r="G186" s="301">
        <v>2.34375</v>
      </c>
      <c r="H186" s="299">
        <f t="shared" si="122"/>
        <v>59.164444444444442</v>
      </c>
      <c r="I186" s="300">
        <f t="shared" si="129"/>
        <v>1.0565079365079364</v>
      </c>
      <c r="J186" s="404">
        <f t="shared" si="130"/>
        <v>2.3809523809523809</v>
      </c>
      <c r="K186" s="299">
        <f t="shared" si="123"/>
        <v>153.5625</v>
      </c>
      <c r="L186" s="405">
        <f t="shared" si="128"/>
        <v>47.4</v>
      </c>
      <c r="M186" s="362">
        <f t="shared" si="124"/>
        <v>-1.5873015873015865E-2</v>
      </c>
      <c r="N186" s="406">
        <f t="shared" si="125"/>
        <v>0.30384615384615382</v>
      </c>
      <c r="O186" s="330" t="s">
        <v>4</v>
      </c>
      <c r="P186" s="286" t="s">
        <v>9</v>
      </c>
      <c r="Q186" s="330"/>
      <c r="R186" s="272">
        <v>325</v>
      </c>
      <c r="S186" s="272">
        <f t="shared" si="131"/>
        <v>350</v>
      </c>
      <c r="T186" s="272">
        <f t="shared" si="132"/>
        <v>375</v>
      </c>
      <c r="U186" s="272">
        <f t="shared" si="133"/>
        <v>400</v>
      </c>
      <c r="V186" s="272">
        <f t="shared" si="134"/>
        <v>425</v>
      </c>
      <c r="W186" s="272">
        <f t="shared" si="135"/>
        <v>450</v>
      </c>
      <c r="X186" s="272">
        <f t="shared" si="136"/>
        <v>475</v>
      </c>
      <c r="Y186" s="274" t="s">
        <v>321</v>
      </c>
      <c r="Z186" s="356"/>
      <c r="AA186" s="360">
        <f>(R186-25)/2.6</f>
        <v>115.38461538461539</v>
      </c>
      <c r="AB186" s="343">
        <f>R186/2.6</f>
        <v>125</v>
      </c>
      <c r="AC186" s="343">
        <f>(R186+25)/2.6</f>
        <v>134.61538461538461</v>
      </c>
      <c r="AD186" s="343">
        <f>(R186+50)/2.6</f>
        <v>144.23076923076923</v>
      </c>
      <c r="AE186" s="343">
        <f>(R186+75)/2.6</f>
        <v>153.84615384615384</v>
      </c>
      <c r="AF186" s="343">
        <f>(R186+100)/2.6</f>
        <v>163.46153846153845</v>
      </c>
      <c r="AG186" s="343">
        <f>(R186+125)/2.6</f>
        <v>173.07692307692307</v>
      </c>
      <c r="AH186" s="343">
        <f>(R186+150)/2.6</f>
        <v>182.69230769230768</v>
      </c>
      <c r="AI186" s="274" t="s">
        <v>331</v>
      </c>
      <c r="AJ186" s="374"/>
      <c r="AK186" s="369"/>
      <c r="AL186" s="321"/>
      <c r="AM186" s="323"/>
      <c r="AN186" s="360">
        <f t="shared" si="121"/>
        <v>151.16279069767444</v>
      </c>
      <c r="AO186" s="343">
        <f t="shared" si="121"/>
        <v>162.79069767441862</v>
      </c>
      <c r="AP186" s="343">
        <f t="shared" si="121"/>
        <v>174.41860465116281</v>
      </c>
      <c r="AQ186" s="343">
        <f t="shared" si="121"/>
        <v>186.04651162790699</v>
      </c>
      <c r="AR186" s="343">
        <f t="shared" si="120"/>
        <v>197.67441860465118</v>
      </c>
      <c r="AS186" s="343">
        <f t="shared" si="120"/>
        <v>209.30232558139537</v>
      </c>
      <c r="AT186" s="343">
        <f t="shared" si="118"/>
        <v>220.93023255813955</v>
      </c>
      <c r="AU186" s="284" t="str">
        <f t="shared" si="100"/>
        <v>151310-E-002</v>
      </c>
      <c r="AV186" s="309" t="str">
        <f t="shared" si="127"/>
        <v>VIP02</v>
      </c>
      <c r="AW186" s="284" t="str">
        <f t="shared" si="101"/>
        <v>151512-E-002</v>
      </c>
      <c r="AX186" s="284" t="str">
        <f t="shared" si="137"/>
        <v>KI02</v>
      </c>
      <c r="AY186" s="320"/>
      <c r="AZ186" s="328"/>
    </row>
    <row r="187" spans="1:52" s="271" customFormat="1" ht="13.5" customHeight="1" x14ac:dyDescent="0.2">
      <c r="A187" s="512" t="s">
        <v>128</v>
      </c>
      <c r="B187" s="348" t="s">
        <v>383</v>
      </c>
      <c r="C187" s="554">
        <v>4</v>
      </c>
      <c r="D187" s="336">
        <v>160</v>
      </c>
      <c r="E187" s="272">
        <v>216</v>
      </c>
      <c r="F187" s="337">
        <v>63</v>
      </c>
      <c r="G187" s="301">
        <v>2.5</v>
      </c>
      <c r="H187" s="299">
        <f t="shared" si="122"/>
        <v>56</v>
      </c>
      <c r="I187" s="300">
        <f t="shared" si="129"/>
        <v>1</v>
      </c>
      <c r="J187" s="404">
        <f t="shared" si="130"/>
        <v>2.5396825396825395</v>
      </c>
      <c r="K187" s="299">
        <f t="shared" si="123"/>
        <v>155.0390625</v>
      </c>
      <c r="L187" s="405">
        <f t="shared" si="128"/>
        <v>48.954509496061739</v>
      </c>
      <c r="M187" s="362">
        <f t="shared" si="124"/>
        <v>-1.5873015873015817E-2</v>
      </c>
      <c r="N187" s="406">
        <f t="shared" si="125"/>
        <v>0.31082228251467769</v>
      </c>
      <c r="O187" s="330" t="s">
        <v>4</v>
      </c>
      <c r="P187" s="286" t="s">
        <v>9</v>
      </c>
      <c r="Q187" s="330"/>
      <c r="R187" s="272">
        <v>350</v>
      </c>
      <c r="S187" s="272">
        <f t="shared" si="131"/>
        <v>375</v>
      </c>
      <c r="T187" s="272">
        <f t="shared" si="132"/>
        <v>400</v>
      </c>
      <c r="U187" s="272">
        <f t="shared" si="133"/>
        <v>425</v>
      </c>
      <c r="V187" s="272">
        <f t="shared" si="134"/>
        <v>450</v>
      </c>
      <c r="W187" s="272">
        <f t="shared" si="135"/>
        <v>475</v>
      </c>
      <c r="X187" s="272">
        <f t="shared" si="136"/>
        <v>500</v>
      </c>
      <c r="Y187" s="274" t="s">
        <v>321</v>
      </c>
      <c r="Z187" s="356"/>
      <c r="AA187" s="360">
        <f>(R187-25)/2.6</f>
        <v>125</v>
      </c>
      <c r="AB187" s="343">
        <f>R187/2.6</f>
        <v>134.61538461538461</v>
      </c>
      <c r="AC187" s="343">
        <f>(R187+25)/2.6</f>
        <v>144.23076923076923</v>
      </c>
      <c r="AD187" s="343">
        <f>(R187+50)/2.6</f>
        <v>153.84615384615384</v>
      </c>
      <c r="AE187" s="343">
        <f>(R187+75)/2.6</f>
        <v>163.46153846153845</v>
      </c>
      <c r="AF187" s="343">
        <f>(R187+100)/2.6</f>
        <v>173.07692307692307</v>
      </c>
      <c r="AG187" s="343">
        <f>(R187+125)/2.6</f>
        <v>182.69230769230768</v>
      </c>
      <c r="AH187" s="343">
        <f>(R187+150)/2.6</f>
        <v>192.30769230769229</v>
      </c>
      <c r="AI187" s="274" t="s">
        <v>331</v>
      </c>
      <c r="AJ187" s="374"/>
      <c r="AK187" s="369"/>
      <c r="AL187" s="321"/>
      <c r="AM187" s="323"/>
      <c r="AN187" s="360">
        <f t="shared" si="121"/>
        <v>162.79069767441862</v>
      </c>
      <c r="AO187" s="343">
        <f t="shared" si="121"/>
        <v>174.41860465116281</v>
      </c>
      <c r="AP187" s="343">
        <f t="shared" si="121"/>
        <v>186.04651162790699</v>
      </c>
      <c r="AQ187" s="343">
        <f t="shared" si="121"/>
        <v>197.67441860465118</v>
      </c>
      <c r="AR187" s="343">
        <f t="shared" si="120"/>
        <v>209.30232558139537</v>
      </c>
      <c r="AS187" s="343">
        <f t="shared" si="120"/>
        <v>220.93023255813955</v>
      </c>
      <c r="AT187" s="343">
        <f t="shared" si="118"/>
        <v>232.55813953488374</v>
      </c>
      <c r="AU187" s="284" t="str">
        <f t="shared" si="100"/>
        <v>151310-E-002</v>
      </c>
      <c r="AV187" s="309" t="str">
        <f t="shared" si="127"/>
        <v>VIP02</v>
      </c>
      <c r="AW187" s="284" t="str">
        <f t="shared" si="101"/>
        <v>151512-E-002</v>
      </c>
      <c r="AX187" s="284" t="str">
        <f t="shared" si="137"/>
        <v>KI02</v>
      </c>
      <c r="AY187" s="320"/>
      <c r="AZ187" s="328"/>
    </row>
    <row r="188" spans="1:52" s="271" customFormat="1" ht="13.5" customHeight="1" x14ac:dyDescent="0.2">
      <c r="A188" s="512" t="s">
        <v>128</v>
      </c>
      <c r="B188" s="348" t="s">
        <v>379</v>
      </c>
      <c r="C188" s="554">
        <v>5</v>
      </c>
      <c r="D188" s="336">
        <v>175</v>
      </c>
      <c r="E188" s="272">
        <v>222</v>
      </c>
      <c r="F188" s="337">
        <v>70</v>
      </c>
      <c r="G188" s="301">
        <v>2.6</v>
      </c>
      <c r="H188" s="299">
        <f t="shared" si="122"/>
        <v>40.680473372781059</v>
      </c>
      <c r="I188" s="300">
        <f t="shared" si="129"/>
        <v>0.72643702451394743</v>
      </c>
      <c r="J188" s="404">
        <f t="shared" si="130"/>
        <v>2.5</v>
      </c>
      <c r="K188" s="299">
        <f t="shared" si="123"/>
        <v>137.5</v>
      </c>
      <c r="L188" s="405">
        <f t="shared" si="128"/>
        <v>51.197851517422102</v>
      </c>
      <c r="M188" s="362">
        <f t="shared" si="124"/>
        <v>3.8461538461538491E-2</v>
      </c>
      <c r="N188" s="406">
        <f t="shared" si="125"/>
        <v>0.38724193147722896</v>
      </c>
      <c r="O188" s="330" t="s">
        <v>5</v>
      </c>
      <c r="P188" s="286" t="s">
        <v>4</v>
      </c>
      <c r="Q188" s="330"/>
      <c r="R188" s="272">
        <v>275</v>
      </c>
      <c r="S188" s="272">
        <f t="shared" si="131"/>
        <v>300</v>
      </c>
      <c r="T188" s="272">
        <f t="shared" si="132"/>
        <v>325</v>
      </c>
      <c r="U188" s="272">
        <f t="shared" si="133"/>
        <v>350</v>
      </c>
      <c r="V188" s="272">
        <f t="shared" si="134"/>
        <v>375</v>
      </c>
      <c r="W188" s="272">
        <f t="shared" si="135"/>
        <v>400</v>
      </c>
      <c r="X188" s="272">
        <f t="shared" si="136"/>
        <v>425</v>
      </c>
      <c r="Y188" s="274" t="s">
        <v>322</v>
      </c>
      <c r="Z188" s="355" t="s">
        <v>323</v>
      </c>
      <c r="AA188" s="360">
        <f>(R188-25)/2.52</f>
        <v>99.206349206349202</v>
      </c>
      <c r="AB188" s="343">
        <f>(R188)/2.52</f>
        <v>109.12698412698413</v>
      </c>
      <c r="AC188" s="343">
        <f>(R188+25)/2.52</f>
        <v>119.04761904761905</v>
      </c>
      <c r="AD188" s="343">
        <f>(R188+50)/2.52</f>
        <v>128.96825396825398</v>
      </c>
      <c r="AE188" s="343">
        <f>(R188+75)/2.52</f>
        <v>138.88888888888889</v>
      </c>
      <c r="AF188" s="343">
        <f>(R188+100)/2.52</f>
        <v>148.8095238095238</v>
      </c>
      <c r="AG188" s="343">
        <f>(R188+125)/2.52</f>
        <v>158.73015873015873</v>
      </c>
      <c r="AH188" s="343">
        <f>(R188+150)/2.52</f>
        <v>168.65079365079364</v>
      </c>
      <c r="AI188" s="274" t="s">
        <v>330</v>
      </c>
      <c r="AJ188" s="374"/>
      <c r="AK188" s="369"/>
      <c r="AL188" s="321"/>
      <c r="AM188" s="323"/>
      <c r="AN188" s="360">
        <f t="shared" si="121"/>
        <v>127.90697674418605</v>
      </c>
      <c r="AO188" s="343">
        <f t="shared" si="121"/>
        <v>139.53488372093022</v>
      </c>
      <c r="AP188" s="343">
        <f t="shared" si="121"/>
        <v>151.16279069767444</v>
      </c>
      <c r="AQ188" s="343">
        <f t="shared" si="121"/>
        <v>162.79069767441862</v>
      </c>
      <c r="AR188" s="343">
        <f t="shared" si="120"/>
        <v>174.41860465116281</v>
      </c>
      <c r="AS188" s="343">
        <f t="shared" si="120"/>
        <v>186.04651162790699</v>
      </c>
      <c r="AT188" s="343">
        <f t="shared" si="118"/>
        <v>197.67441860465118</v>
      </c>
      <c r="AU188" s="284" t="str">
        <f t="shared" si="100"/>
        <v>151310-E-001</v>
      </c>
      <c r="AV188" s="309" t="str">
        <f t="shared" si="127"/>
        <v>VIP01</v>
      </c>
      <c r="AW188" s="284" t="str">
        <f t="shared" si="101"/>
        <v>151512-E-001</v>
      </c>
      <c r="AX188" s="284" t="str">
        <f t="shared" si="137"/>
        <v>KI03</v>
      </c>
      <c r="AY188" s="320"/>
      <c r="AZ188" s="328"/>
    </row>
    <row r="189" spans="1:52" s="271" customFormat="1" ht="13.5" customHeight="1" x14ac:dyDescent="0.2">
      <c r="A189" s="512" t="s">
        <v>128</v>
      </c>
      <c r="B189" s="348" t="s">
        <v>380</v>
      </c>
      <c r="C189" s="554">
        <v>6</v>
      </c>
      <c r="D189" s="336">
        <v>160</v>
      </c>
      <c r="E189" s="272">
        <v>216</v>
      </c>
      <c r="F189" s="337">
        <v>63</v>
      </c>
      <c r="G189" s="301">
        <v>2.6</v>
      </c>
      <c r="H189" s="299">
        <f t="shared" si="122"/>
        <v>55.473372781065081</v>
      </c>
      <c r="I189" s="300">
        <f t="shared" si="129"/>
        <v>0.99059594251901928</v>
      </c>
      <c r="J189" s="404">
        <f t="shared" si="130"/>
        <v>2.5396825396825395</v>
      </c>
      <c r="K189" s="299">
        <f t="shared" si="123"/>
        <v>166.11328125</v>
      </c>
      <c r="L189" s="405">
        <f t="shared" si="128"/>
        <v>48.954509496061739</v>
      </c>
      <c r="M189" s="362">
        <f t="shared" si="124"/>
        <v>2.3199023199023287E-2</v>
      </c>
      <c r="N189" s="406">
        <f t="shared" si="125"/>
        <v>0.30170482889424721</v>
      </c>
      <c r="O189" s="330" t="s">
        <v>5</v>
      </c>
      <c r="P189" s="286" t="s">
        <v>4</v>
      </c>
      <c r="Q189" s="330"/>
      <c r="R189" s="272">
        <v>375</v>
      </c>
      <c r="S189" s="272">
        <f t="shared" si="131"/>
        <v>400</v>
      </c>
      <c r="T189" s="272">
        <f t="shared" si="132"/>
        <v>425</v>
      </c>
      <c r="U189" s="272">
        <f t="shared" si="133"/>
        <v>450</v>
      </c>
      <c r="V189" s="272">
        <f t="shared" si="134"/>
        <v>475</v>
      </c>
      <c r="W189" s="272">
        <f t="shared" si="135"/>
        <v>500</v>
      </c>
      <c r="X189" s="272">
        <f t="shared" si="136"/>
        <v>525</v>
      </c>
      <c r="Y189" s="274" t="s">
        <v>321</v>
      </c>
      <c r="Z189" s="356"/>
      <c r="AA189" s="360">
        <f>(R189-25)/2.6</f>
        <v>134.61538461538461</v>
      </c>
      <c r="AB189" s="343">
        <f>R189/2.6</f>
        <v>144.23076923076923</v>
      </c>
      <c r="AC189" s="343">
        <f>(R189+25)/2.6</f>
        <v>153.84615384615384</v>
      </c>
      <c r="AD189" s="343">
        <f>(R189+50)/2.6</f>
        <v>163.46153846153845</v>
      </c>
      <c r="AE189" s="343">
        <f>(R189+75)/2.6</f>
        <v>173.07692307692307</v>
      </c>
      <c r="AF189" s="343">
        <f>(R189+100)/2.6</f>
        <v>182.69230769230768</v>
      </c>
      <c r="AG189" s="343">
        <f>(R189+125)/2.6</f>
        <v>192.30769230769229</v>
      </c>
      <c r="AH189" s="343">
        <f>(R189+150)/2.6</f>
        <v>201.92307692307691</v>
      </c>
      <c r="AI189" s="274" t="s">
        <v>331</v>
      </c>
      <c r="AJ189" s="374"/>
      <c r="AK189" s="369"/>
      <c r="AL189" s="321"/>
      <c r="AM189" s="323"/>
      <c r="AN189" s="360">
        <f t="shared" si="121"/>
        <v>174.41860465116281</v>
      </c>
      <c r="AO189" s="343">
        <f t="shared" si="121"/>
        <v>186.04651162790699</v>
      </c>
      <c r="AP189" s="343">
        <f t="shared" si="121"/>
        <v>197.67441860465118</v>
      </c>
      <c r="AQ189" s="343">
        <f t="shared" si="121"/>
        <v>209.30232558139537</v>
      </c>
      <c r="AR189" s="343">
        <f t="shared" si="120"/>
        <v>220.93023255813955</v>
      </c>
      <c r="AS189" s="343">
        <f t="shared" si="120"/>
        <v>232.55813953488374</v>
      </c>
      <c r="AT189" s="343">
        <f t="shared" si="118"/>
        <v>244.18604651162792</v>
      </c>
      <c r="AU189" s="284" t="str">
        <f t="shared" si="100"/>
        <v>151310-E-002</v>
      </c>
      <c r="AV189" s="309" t="str">
        <f t="shared" si="127"/>
        <v>VIP01</v>
      </c>
      <c r="AW189" s="284" t="str">
        <f t="shared" si="101"/>
        <v>151512-E-002</v>
      </c>
      <c r="AX189" s="284" t="str">
        <f t="shared" si="137"/>
        <v>KI03</v>
      </c>
      <c r="AY189" s="320"/>
      <c r="AZ189" s="328"/>
    </row>
    <row r="190" spans="1:52" s="271" customFormat="1" ht="13.5" customHeight="1" x14ac:dyDescent="0.2">
      <c r="A190" s="512" t="s">
        <v>128</v>
      </c>
      <c r="B190" s="348" t="s">
        <v>630</v>
      </c>
      <c r="C190" s="554">
        <v>7</v>
      </c>
      <c r="D190" s="336">
        <v>140</v>
      </c>
      <c r="E190" s="272">
        <v>200</v>
      </c>
      <c r="F190" s="337">
        <v>57</v>
      </c>
      <c r="G190" s="301">
        <v>2.6</v>
      </c>
      <c r="H190" s="299">
        <f t="shared" si="122"/>
        <v>59.171597633136088</v>
      </c>
      <c r="I190" s="300">
        <f t="shared" si="129"/>
        <v>1.0566356720202872</v>
      </c>
      <c r="J190" s="404">
        <f t="shared" si="130"/>
        <v>2.4561403508771931</v>
      </c>
      <c r="K190" s="299">
        <f t="shared" si="123"/>
        <v>165.76530612244898</v>
      </c>
      <c r="L190" s="405">
        <f t="shared" si="128"/>
        <v>45.792750517958623</v>
      </c>
      <c r="M190" s="362">
        <f t="shared" si="124"/>
        <v>5.5330634278002701E-2</v>
      </c>
      <c r="N190" s="406">
        <f t="shared" si="125"/>
        <v>0.29243089804450773</v>
      </c>
      <c r="O190" s="330" t="s">
        <v>5</v>
      </c>
      <c r="P190" s="286" t="s">
        <v>4</v>
      </c>
      <c r="Q190" s="427"/>
      <c r="R190" s="422">
        <v>400</v>
      </c>
      <c r="S190" s="422">
        <f t="shared" si="131"/>
        <v>425</v>
      </c>
      <c r="T190" s="422">
        <f t="shared" si="132"/>
        <v>450</v>
      </c>
      <c r="U190" s="422">
        <f t="shared" si="133"/>
        <v>475</v>
      </c>
      <c r="V190" s="422">
        <f t="shared" si="134"/>
        <v>500</v>
      </c>
      <c r="W190" s="422">
        <f t="shared" si="135"/>
        <v>525</v>
      </c>
      <c r="X190" s="422">
        <f t="shared" si="136"/>
        <v>550</v>
      </c>
      <c r="Y190" s="298"/>
      <c r="Z190" s="356"/>
      <c r="AA190" s="428"/>
      <c r="AB190" s="429"/>
      <c r="AC190" s="429"/>
      <c r="AD190" s="429"/>
      <c r="AE190" s="429"/>
      <c r="AF190" s="429"/>
      <c r="AG190" s="429"/>
      <c r="AH190" s="429"/>
      <c r="AI190" s="298"/>
      <c r="AJ190" s="374"/>
      <c r="AK190" s="369"/>
      <c r="AL190" s="321"/>
      <c r="AM190" s="323"/>
      <c r="AN190" s="360">
        <f t="shared" si="121"/>
        <v>186.04651162790699</v>
      </c>
      <c r="AO190" s="343">
        <f t="shared" si="121"/>
        <v>197.67441860465118</v>
      </c>
      <c r="AP190" s="343">
        <f t="shared" si="121"/>
        <v>209.30232558139537</v>
      </c>
      <c r="AQ190" s="343">
        <f t="shared" si="121"/>
        <v>220.93023255813955</v>
      </c>
      <c r="AR190" s="343">
        <f t="shared" si="120"/>
        <v>232.55813953488374</v>
      </c>
      <c r="AS190" s="343">
        <f t="shared" si="120"/>
        <v>244.18604651162792</v>
      </c>
      <c r="AT190" s="343">
        <f t="shared" si="118"/>
        <v>255.81395348837211</v>
      </c>
      <c r="AU190" s="284" t="str">
        <f t="shared" si="100"/>
        <v>151310-E-003</v>
      </c>
      <c r="AV190" s="309" t="str">
        <f t="shared" si="127"/>
        <v>VIP01</v>
      </c>
      <c r="AW190" s="284" t="str">
        <f t="shared" si="101"/>
        <v>151512-E-003</v>
      </c>
      <c r="AX190" s="284" t="str">
        <f t="shared" si="137"/>
        <v>KI03</v>
      </c>
      <c r="AY190" s="320"/>
      <c r="AZ190" s="328"/>
    </row>
    <row r="191" spans="1:52" s="271" customFormat="1" ht="13.5" customHeight="1" x14ac:dyDescent="0.2">
      <c r="A191" s="512" t="s">
        <v>128</v>
      </c>
      <c r="B191" s="349" t="s">
        <v>701</v>
      </c>
      <c r="C191" s="551">
        <v>8</v>
      </c>
      <c r="D191" s="336">
        <v>210</v>
      </c>
      <c r="E191" s="272">
        <v>240</v>
      </c>
      <c r="F191" s="337">
        <v>76</v>
      </c>
      <c r="G191" s="301">
        <v>2.75</v>
      </c>
      <c r="H191" s="299">
        <f t="shared" si="122"/>
        <v>39.669421487603309</v>
      </c>
      <c r="I191" s="300">
        <f t="shared" si="129"/>
        <v>0.70838252656434475</v>
      </c>
      <c r="J191" s="404">
        <f t="shared" si="130"/>
        <v>2.763157894736842</v>
      </c>
      <c r="K191" s="299">
        <f t="shared" si="123"/>
        <v>147.34693877551018</v>
      </c>
      <c r="L191" s="405">
        <f t="shared" si="128"/>
        <v>56.084436343784354</v>
      </c>
      <c r="M191" s="362">
        <f t="shared" si="124"/>
        <v>-4.7846889952152857E-3</v>
      </c>
      <c r="N191" s="406">
        <f t="shared" si="125"/>
        <v>0.37881592969047329</v>
      </c>
      <c r="O191" s="330" t="s">
        <v>23</v>
      </c>
      <c r="P191" s="286" t="s">
        <v>4</v>
      </c>
      <c r="Q191" s="330" t="s">
        <v>27</v>
      </c>
      <c r="R191" s="272">
        <v>300</v>
      </c>
      <c r="S191" s="272">
        <f t="shared" si="131"/>
        <v>325</v>
      </c>
      <c r="T191" s="272">
        <f t="shared" si="132"/>
        <v>350</v>
      </c>
      <c r="U191" s="272">
        <f t="shared" si="133"/>
        <v>375</v>
      </c>
      <c r="V191" s="272">
        <f t="shared" si="134"/>
        <v>400</v>
      </c>
      <c r="W191" s="272">
        <f t="shared" si="135"/>
        <v>425</v>
      </c>
      <c r="X191" s="272">
        <f t="shared" si="136"/>
        <v>450</v>
      </c>
      <c r="Y191" s="274" t="s">
        <v>324</v>
      </c>
      <c r="Z191" s="355" t="s">
        <v>325</v>
      </c>
      <c r="AA191" s="360">
        <f>(R191-25)/2.37</f>
        <v>116.03375527426159</v>
      </c>
      <c r="AB191" s="343">
        <f>(R191)/2.37</f>
        <v>126.58227848101265</v>
      </c>
      <c r="AC191" s="343">
        <f>(R191+25)/2.37</f>
        <v>137.13080168776369</v>
      </c>
      <c r="AD191" s="343">
        <f>(R191+50)/2.37</f>
        <v>147.67932489451476</v>
      </c>
      <c r="AE191" s="343">
        <f>(R191+75)/2.37</f>
        <v>158.22784810126581</v>
      </c>
      <c r="AF191" s="343">
        <f>(R191+100)/2.37</f>
        <v>168.77637130801688</v>
      </c>
      <c r="AG191" s="343">
        <f>(R191+125)/2.37</f>
        <v>179.32489451476792</v>
      </c>
      <c r="AH191" s="343">
        <f>(R191+150)/2.37</f>
        <v>189.87341772151899</v>
      </c>
      <c r="AI191" s="274" t="s">
        <v>329</v>
      </c>
      <c r="AJ191" s="374" t="s">
        <v>291</v>
      </c>
      <c r="AK191" s="369">
        <v>20</v>
      </c>
      <c r="AL191" s="321">
        <v>20</v>
      </c>
      <c r="AM191" s="323">
        <v>15</v>
      </c>
      <c r="AN191" s="419">
        <f t="shared" si="121"/>
        <v>139.53488372093022</v>
      </c>
      <c r="AO191" s="420">
        <f t="shared" si="121"/>
        <v>151.16279069767444</v>
      </c>
      <c r="AP191" s="420">
        <f t="shared" si="121"/>
        <v>162.79069767441862</v>
      </c>
      <c r="AQ191" s="420">
        <f t="shared" si="121"/>
        <v>174.41860465116281</v>
      </c>
      <c r="AR191" s="420">
        <f t="shared" si="120"/>
        <v>186.04651162790699</v>
      </c>
      <c r="AS191" s="420">
        <f t="shared" si="120"/>
        <v>197.67441860465118</v>
      </c>
      <c r="AT191" s="420">
        <f t="shared" si="118"/>
        <v>209.30232558139537</v>
      </c>
      <c r="AU191" s="324" t="str">
        <f t="shared" si="100"/>
        <v/>
      </c>
      <c r="AV191" s="421" t="str">
        <f t="shared" si="127"/>
        <v>VIP01</v>
      </c>
      <c r="AW191" s="324" t="str">
        <f t="shared" si="101"/>
        <v/>
      </c>
      <c r="AX191" s="422" t="str">
        <f t="shared" si="137"/>
        <v>KI03</v>
      </c>
      <c r="AY191" s="284"/>
      <c r="AZ191" s="286"/>
    </row>
    <row r="192" spans="1:52" s="271" customFormat="1" ht="13.5" customHeight="1" x14ac:dyDescent="0.2">
      <c r="A192" s="512" t="s">
        <v>128</v>
      </c>
      <c r="B192" s="349" t="s">
        <v>702</v>
      </c>
      <c r="C192" s="551">
        <v>9</v>
      </c>
      <c r="D192" s="336">
        <v>200</v>
      </c>
      <c r="E192" s="272">
        <v>240</v>
      </c>
      <c r="F192" s="337">
        <v>76</v>
      </c>
      <c r="G192" s="301">
        <v>2.95</v>
      </c>
      <c r="H192" s="299">
        <f t="shared" si="122"/>
        <v>37.345590347601259</v>
      </c>
      <c r="I192" s="300">
        <f t="shared" si="129"/>
        <v>0.66688554192145111</v>
      </c>
      <c r="J192" s="404">
        <f t="shared" si="130"/>
        <v>2.6315789473684212</v>
      </c>
      <c r="K192" s="299">
        <f t="shared" si="123"/>
        <v>167.60714285714286</v>
      </c>
      <c r="L192" s="405">
        <f t="shared" si="128"/>
        <v>54.732805519176516</v>
      </c>
      <c r="M192" s="362">
        <f t="shared" si="124"/>
        <v>0.10793933987511149</v>
      </c>
      <c r="N192" s="406">
        <f t="shared" si="125"/>
        <v>0.36606718509182024</v>
      </c>
      <c r="O192" s="330" t="s">
        <v>4</v>
      </c>
      <c r="P192" s="286" t="s">
        <v>4</v>
      </c>
      <c r="Q192" s="330" t="s">
        <v>27</v>
      </c>
      <c r="R192" s="272">
        <v>325</v>
      </c>
      <c r="S192" s="272">
        <f t="shared" si="131"/>
        <v>350</v>
      </c>
      <c r="T192" s="272">
        <f t="shared" si="132"/>
        <v>375</v>
      </c>
      <c r="U192" s="272">
        <f t="shared" si="133"/>
        <v>400</v>
      </c>
      <c r="V192" s="272">
        <f t="shared" si="134"/>
        <v>425</v>
      </c>
      <c r="W192" s="272">
        <f t="shared" si="135"/>
        <v>450</v>
      </c>
      <c r="X192" s="272">
        <f t="shared" si="136"/>
        <v>475</v>
      </c>
      <c r="Y192" s="274" t="s">
        <v>324</v>
      </c>
      <c r="Z192" s="355" t="s">
        <v>325</v>
      </c>
      <c r="AA192" s="360">
        <f>(R192-25)/2.37</f>
        <v>126.58227848101265</v>
      </c>
      <c r="AB192" s="343">
        <f>(R192)/2.37</f>
        <v>137.13080168776369</v>
      </c>
      <c r="AC192" s="343">
        <f>(R192+25)/2.37</f>
        <v>147.67932489451476</v>
      </c>
      <c r="AD192" s="343">
        <f>(R192+50)/2.37</f>
        <v>158.22784810126581</v>
      </c>
      <c r="AE192" s="343">
        <f>(R192+75)/2.37</f>
        <v>168.77637130801688</v>
      </c>
      <c r="AF192" s="343">
        <f>(R192+100)/2.37</f>
        <v>179.32489451476792</v>
      </c>
      <c r="AG192" s="343">
        <f>(R192+125)/2.37</f>
        <v>189.87341772151899</v>
      </c>
      <c r="AH192" s="343">
        <f>(R192+150)/2.37</f>
        <v>200.42194092827003</v>
      </c>
      <c r="AI192" s="274" t="s">
        <v>329</v>
      </c>
      <c r="AJ192" s="374" t="s">
        <v>291</v>
      </c>
      <c r="AK192" s="369">
        <v>12</v>
      </c>
      <c r="AL192" s="321">
        <v>17</v>
      </c>
      <c r="AM192" s="323">
        <v>15</v>
      </c>
      <c r="AN192" s="419">
        <f t="shared" si="121"/>
        <v>151.16279069767444</v>
      </c>
      <c r="AO192" s="420">
        <f t="shared" si="121"/>
        <v>162.79069767441862</v>
      </c>
      <c r="AP192" s="420">
        <f t="shared" si="121"/>
        <v>174.41860465116281</v>
      </c>
      <c r="AQ192" s="420">
        <f t="shared" si="121"/>
        <v>186.04651162790699</v>
      </c>
      <c r="AR192" s="420">
        <f t="shared" si="120"/>
        <v>197.67441860465118</v>
      </c>
      <c r="AS192" s="420">
        <f t="shared" si="120"/>
        <v>209.30232558139537</v>
      </c>
      <c r="AT192" s="420">
        <f t="shared" si="118"/>
        <v>220.93023255813955</v>
      </c>
      <c r="AU192" s="324" t="str">
        <f t="shared" si="100"/>
        <v/>
      </c>
      <c r="AV192" s="421" t="str">
        <f t="shared" si="127"/>
        <v>VIP01</v>
      </c>
      <c r="AW192" s="324" t="str">
        <f t="shared" si="101"/>
        <v/>
      </c>
      <c r="AX192" s="422" t="str">
        <f t="shared" si="137"/>
        <v>KI04</v>
      </c>
      <c r="AY192" s="284"/>
      <c r="AZ192" s="286"/>
    </row>
    <row r="193" spans="1:52" s="271" customFormat="1" ht="13.5" customHeight="1" x14ac:dyDescent="0.2">
      <c r="A193" s="512" t="s">
        <v>128</v>
      </c>
      <c r="B193" s="313" t="s">
        <v>129</v>
      </c>
      <c r="C193" s="551">
        <v>10</v>
      </c>
      <c r="D193" s="336">
        <v>188</v>
      </c>
      <c r="E193" s="272">
        <v>222</v>
      </c>
      <c r="F193" s="337">
        <v>70</v>
      </c>
      <c r="G193" s="301">
        <v>2.68</v>
      </c>
      <c r="H193" s="299">
        <f t="shared" si="122"/>
        <v>41.768768099799502</v>
      </c>
      <c r="I193" s="300">
        <f t="shared" si="129"/>
        <v>0.74587085892499105</v>
      </c>
      <c r="J193" s="404">
        <f t="shared" si="130"/>
        <v>2.6857142857142855</v>
      </c>
      <c r="K193" s="299">
        <f t="shared" si="123"/>
        <v>139.62765957446808</v>
      </c>
      <c r="L193" s="405">
        <f t="shared" si="128"/>
        <v>53.065423771039463</v>
      </c>
      <c r="M193" s="362">
        <f t="shared" si="124"/>
        <v>-2.1321961620467682E-3</v>
      </c>
      <c r="N193" s="406">
        <f t="shared" si="125"/>
        <v>0.3792408952170287</v>
      </c>
      <c r="O193" s="330" t="s">
        <v>4</v>
      </c>
      <c r="P193" s="286" t="s">
        <v>5</v>
      </c>
      <c r="Q193" s="330" t="s">
        <v>27</v>
      </c>
      <c r="R193" s="272">
        <v>300</v>
      </c>
      <c r="S193" s="272">
        <f t="shared" si="131"/>
        <v>325</v>
      </c>
      <c r="T193" s="272">
        <f t="shared" si="132"/>
        <v>350</v>
      </c>
      <c r="U193" s="272">
        <f t="shared" si="133"/>
        <v>375</v>
      </c>
      <c r="V193" s="272">
        <f t="shared" si="134"/>
        <v>400</v>
      </c>
      <c r="W193" s="272">
        <f t="shared" si="135"/>
        <v>425</v>
      </c>
      <c r="X193" s="272">
        <f t="shared" si="136"/>
        <v>450</v>
      </c>
      <c r="Y193" s="274" t="s">
        <v>322</v>
      </c>
      <c r="Z193" s="355" t="s">
        <v>323</v>
      </c>
      <c r="AA193" s="360">
        <f>(R193-25)/2.52</f>
        <v>109.12698412698413</v>
      </c>
      <c r="AB193" s="343">
        <f>(R193)/2.52</f>
        <v>119.04761904761905</v>
      </c>
      <c r="AC193" s="343">
        <f>(R193+25)/2.52</f>
        <v>128.96825396825398</v>
      </c>
      <c r="AD193" s="343">
        <f>(R193+50)/2.52</f>
        <v>138.88888888888889</v>
      </c>
      <c r="AE193" s="343">
        <f>(R193+75)/2.52</f>
        <v>148.8095238095238</v>
      </c>
      <c r="AF193" s="343">
        <f>(R193+100)/2.52</f>
        <v>158.73015873015873</v>
      </c>
      <c r="AG193" s="343">
        <f>(R193+125)/2.52</f>
        <v>168.65079365079364</v>
      </c>
      <c r="AH193" s="343">
        <f>(R193+150)/2.52</f>
        <v>178.57142857142858</v>
      </c>
      <c r="AI193" s="274" t="s">
        <v>330</v>
      </c>
      <c r="AJ193" s="374" t="s">
        <v>291</v>
      </c>
      <c r="AK193" s="369">
        <v>20</v>
      </c>
      <c r="AL193" s="321">
        <v>20</v>
      </c>
      <c r="AM193" s="323">
        <v>15</v>
      </c>
      <c r="AN193" s="360">
        <f t="shared" si="121"/>
        <v>139.53488372093022</v>
      </c>
      <c r="AO193" s="343">
        <f t="shared" si="121"/>
        <v>151.16279069767444</v>
      </c>
      <c r="AP193" s="343">
        <f t="shared" si="121"/>
        <v>162.79069767441862</v>
      </c>
      <c r="AQ193" s="343">
        <f t="shared" si="121"/>
        <v>174.41860465116281</v>
      </c>
      <c r="AR193" s="343">
        <f t="shared" si="120"/>
        <v>186.04651162790699</v>
      </c>
      <c r="AS193" s="343">
        <f t="shared" si="120"/>
        <v>197.67441860465118</v>
      </c>
      <c r="AT193" s="343">
        <f t="shared" si="118"/>
        <v>209.30232558139537</v>
      </c>
      <c r="AU193" s="422" t="str">
        <f t="shared" si="100"/>
        <v/>
      </c>
      <c r="AV193" s="421" t="str">
        <f t="shared" si="127"/>
        <v>VIP01</v>
      </c>
      <c r="AW193" s="284" t="str">
        <f t="shared" si="101"/>
        <v/>
      </c>
      <c r="AX193" s="284" t="str">
        <f t="shared" si="137"/>
        <v>KI03</v>
      </c>
      <c r="AY193" s="284"/>
      <c r="AZ193" s="286"/>
    </row>
    <row r="194" spans="1:52" s="271" customFormat="1" ht="13.5" customHeight="1" x14ac:dyDescent="0.2">
      <c r="A194" s="512" t="s">
        <v>269</v>
      </c>
      <c r="B194" s="313" t="s">
        <v>130</v>
      </c>
      <c r="C194" s="551">
        <v>2</v>
      </c>
      <c r="D194" s="336">
        <v>225</v>
      </c>
      <c r="E194" s="272">
        <v>240</v>
      </c>
      <c r="F194" s="337">
        <v>76</v>
      </c>
      <c r="G194" s="301">
        <v>3.36</v>
      </c>
      <c r="H194" s="299">
        <f t="shared" si="122"/>
        <v>33.216411564625858</v>
      </c>
      <c r="I194" s="300">
        <f t="shared" si="129"/>
        <v>0.593150206511176</v>
      </c>
      <c r="J194" s="404">
        <f t="shared" si="130"/>
        <v>2.9605263157894739</v>
      </c>
      <c r="K194" s="299">
        <f t="shared" si="123"/>
        <v>171.90476190476187</v>
      </c>
      <c r="L194" s="405">
        <f t="shared" si="128"/>
        <v>58.052906903961315</v>
      </c>
      <c r="M194" s="362">
        <f t="shared" si="124"/>
        <v>0.11889097744360892</v>
      </c>
      <c r="N194" s="406">
        <f t="shared" si="125"/>
        <v>0.38327140221225831</v>
      </c>
      <c r="O194" s="330" t="s">
        <v>283</v>
      </c>
      <c r="P194" s="286" t="s">
        <v>65</v>
      </c>
      <c r="Q194" s="330" t="s">
        <v>19</v>
      </c>
      <c r="R194" s="272">
        <v>375</v>
      </c>
      <c r="S194" s="272">
        <f t="shared" si="131"/>
        <v>400</v>
      </c>
      <c r="T194" s="272">
        <f t="shared" si="132"/>
        <v>425</v>
      </c>
      <c r="U194" s="272">
        <f t="shared" si="133"/>
        <v>450</v>
      </c>
      <c r="V194" s="272">
        <f t="shared" si="134"/>
        <v>475</v>
      </c>
      <c r="W194" s="272">
        <f t="shared" si="135"/>
        <v>500</v>
      </c>
      <c r="X194" s="272">
        <f t="shared" si="136"/>
        <v>525</v>
      </c>
      <c r="Y194" s="274" t="s">
        <v>324</v>
      </c>
      <c r="Z194" s="355" t="s">
        <v>325</v>
      </c>
      <c r="AA194" s="360">
        <f>(R194-25)/2.37</f>
        <v>147.67932489451476</v>
      </c>
      <c r="AB194" s="343">
        <f>(R194)/2.37</f>
        <v>158.22784810126581</v>
      </c>
      <c r="AC194" s="343">
        <f>(R194+25)/2.37</f>
        <v>168.77637130801688</v>
      </c>
      <c r="AD194" s="343">
        <f>(R194+50)/2.37</f>
        <v>179.32489451476792</v>
      </c>
      <c r="AE194" s="343">
        <f>(R194+75)/2.37</f>
        <v>189.87341772151899</v>
      </c>
      <c r="AF194" s="343">
        <f>(R194+100)/2.37</f>
        <v>200.42194092827003</v>
      </c>
      <c r="AG194" s="343">
        <f>(R194+125)/2.37</f>
        <v>210.97046413502107</v>
      </c>
      <c r="AH194" s="343">
        <f>(R194+150)/2.37</f>
        <v>221.51898734177215</v>
      </c>
      <c r="AI194" s="274" t="s">
        <v>329</v>
      </c>
      <c r="AJ194" s="374" t="s">
        <v>291</v>
      </c>
      <c r="AK194" s="367" t="s">
        <v>250</v>
      </c>
      <c r="AL194" s="322" t="s">
        <v>250</v>
      </c>
      <c r="AM194" s="368" t="s">
        <v>245</v>
      </c>
      <c r="AN194" s="419">
        <f t="shared" si="121"/>
        <v>174.41860465116281</v>
      </c>
      <c r="AO194" s="420">
        <f t="shared" si="121"/>
        <v>186.04651162790699</v>
      </c>
      <c r="AP194" s="420">
        <f t="shared" si="121"/>
        <v>197.67441860465118</v>
      </c>
      <c r="AQ194" s="420">
        <f t="shared" si="121"/>
        <v>209.30232558139537</v>
      </c>
      <c r="AR194" s="420">
        <f t="shared" si="120"/>
        <v>220.93023255813955</v>
      </c>
      <c r="AS194" s="420">
        <f t="shared" si="120"/>
        <v>232.55813953488374</v>
      </c>
      <c r="AT194" s="420">
        <f t="shared" si="118"/>
        <v>244.18604651162792</v>
      </c>
      <c r="AU194" s="324" t="str">
        <f t="shared" si="100"/>
        <v/>
      </c>
      <c r="AV194" s="421" t="str">
        <f t="shared" si="127"/>
        <v>VIP01</v>
      </c>
      <c r="AW194" s="324" t="str">
        <f t="shared" si="101"/>
        <v/>
      </c>
      <c r="AX194" s="422" t="str">
        <f t="shared" si="137"/>
        <v>KI05</v>
      </c>
      <c r="AY194" s="285"/>
      <c r="AZ194" s="327"/>
    </row>
    <row r="195" spans="1:52" s="271" customFormat="1" ht="13.5" customHeight="1" x14ac:dyDescent="0.2">
      <c r="A195" s="512" t="s">
        <v>269</v>
      </c>
      <c r="B195" s="313" t="s">
        <v>268</v>
      </c>
      <c r="C195" s="551">
        <v>3</v>
      </c>
      <c r="D195" s="336">
        <v>180</v>
      </c>
      <c r="E195" s="272">
        <v>222</v>
      </c>
      <c r="F195" s="337">
        <v>70</v>
      </c>
      <c r="G195" s="301">
        <v>3</v>
      </c>
      <c r="H195" s="299">
        <f t="shared" si="122"/>
        <v>36.111111111111114</v>
      </c>
      <c r="I195" s="300">
        <f t="shared" si="129"/>
        <v>0.64484126984126988</v>
      </c>
      <c r="J195" s="404">
        <f t="shared" si="130"/>
        <v>2.5714285714285716</v>
      </c>
      <c r="K195" s="299">
        <f t="shared" si="123"/>
        <v>157.98611111111109</v>
      </c>
      <c r="L195" s="405">
        <f t="shared" si="128"/>
        <v>51.924098451489741</v>
      </c>
      <c r="M195" s="362">
        <f t="shared" si="124"/>
        <v>0.14285714285714279</v>
      </c>
      <c r="N195" s="406">
        <f t="shared" si="125"/>
        <v>0.38343949625715501</v>
      </c>
      <c r="O195" s="330" t="s">
        <v>287</v>
      </c>
      <c r="P195" s="286" t="s">
        <v>287</v>
      </c>
      <c r="Q195" s="330" t="s">
        <v>27</v>
      </c>
      <c r="R195" s="272">
        <v>325</v>
      </c>
      <c r="S195" s="272">
        <f t="shared" si="131"/>
        <v>350</v>
      </c>
      <c r="T195" s="272">
        <f t="shared" si="132"/>
        <v>375</v>
      </c>
      <c r="U195" s="272">
        <f t="shared" si="133"/>
        <v>400</v>
      </c>
      <c r="V195" s="272">
        <f t="shared" si="134"/>
        <v>425</v>
      </c>
      <c r="W195" s="272">
        <f t="shared" si="135"/>
        <v>450</v>
      </c>
      <c r="X195" s="272">
        <f t="shared" si="136"/>
        <v>475</v>
      </c>
      <c r="Y195" s="274" t="s">
        <v>322</v>
      </c>
      <c r="Z195" s="355" t="s">
        <v>323</v>
      </c>
      <c r="AA195" s="360">
        <f>(R195-25)/2.52</f>
        <v>119.04761904761905</v>
      </c>
      <c r="AB195" s="343">
        <f>(R195)/2.52</f>
        <v>128.96825396825398</v>
      </c>
      <c r="AC195" s="343">
        <f>(R195+25)/2.52</f>
        <v>138.88888888888889</v>
      </c>
      <c r="AD195" s="343">
        <f>(R195+50)/2.52</f>
        <v>148.8095238095238</v>
      </c>
      <c r="AE195" s="343">
        <f>(R195+75)/2.52</f>
        <v>158.73015873015873</v>
      </c>
      <c r="AF195" s="343">
        <f>(R195+100)/2.52</f>
        <v>168.65079365079364</v>
      </c>
      <c r="AG195" s="343">
        <f>(R195+125)/2.52</f>
        <v>178.57142857142858</v>
      </c>
      <c r="AH195" s="343">
        <f>(R195+150)/2.52</f>
        <v>188.49206349206349</v>
      </c>
      <c r="AI195" s="274" t="s">
        <v>330</v>
      </c>
      <c r="AJ195" s="374" t="s">
        <v>291</v>
      </c>
      <c r="AK195" s="367" t="s">
        <v>250</v>
      </c>
      <c r="AL195" s="322" t="s">
        <v>248</v>
      </c>
      <c r="AM195" s="368" t="s">
        <v>245</v>
      </c>
      <c r="AN195" s="360">
        <f t="shared" si="121"/>
        <v>151.16279069767444</v>
      </c>
      <c r="AO195" s="343">
        <f t="shared" si="121"/>
        <v>162.79069767441862</v>
      </c>
      <c r="AP195" s="343">
        <f t="shared" si="121"/>
        <v>174.41860465116281</v>
      </c>
      <c r="AQ195" s="343">
        <f t="shared" si="121"/>
        <v>186.04651162790699</v>
      </c>
      <c r="AR195" s="343">
        <f t="shared" si="120"/>
        <v>197.67441860465118</v>
      </c>
      <c r="AS195" s="343">
        <f t="shared" si="120"/>
        <v>209.30232558139537</v>
      </c>
      <c r="AT195" s="343">
        <f t="shared" si="118"/>
        <v>220.93023255813955</v>
      </c>
      <c r="AU195" s="422" t="str">
        <f t="shared" si="100"/>
        <v/>
      </c>
      <c r="AV195" s="421" t="str">
        <f t="shared" si="127"/>
        <v>VIP01</v>
      </c>
      <c r="AW195" s="284" t="str">
        <f t="shared" si="101"/>
        <v>151512-E-001</v>
      </c>
      <c r="AX195" s="284" t="str">
        <f t="shared" si="137"/>
        <v>KI04</v>
      </c>
      <c r="AY195" s="285"/>
      <c r="AZ195" s="327"/>
    </row>
    <row r="196" spans="1:52" s="271" customFormat="1" ht="13.5" customHeight="1" x14ac:dyDescent="0.2">
      <c r="A196" s="512" t="s">
        <v>131</v>
      </c>
      <c r="B196" s="313" t="s">
        <v>556</v>
      </c>
      <c r="C196" s="551">
        <v>2</v>
      </c>
      <c r="D196" s="336">
        <v>140</v>
      </c>
      <c r="E196" s="272">
        <v>190</v>
      </c>
      <c r="F196" s="337">
        <v>51</v>
      </c>
      <c r="G196" s="301">
        <v>3.2</v>
      </c>
      <c r="H196" s="299">
        <f t="shared" si="122"/>
        <v>53.710937499999993</v>
      </c>
      <c r="I196" s="300">
        <f t="shared" si="129"/>
        <v>0.95912388392857129</v>
      </c>
      <c r="J196" s="404">
        <f t="shared" si="130"/>
        <v>2.7450980392156863</v>
      </c>
      <c r="K196" s="299">
        <f t="shared" si="123"/>
        <v>182.46811224489795</v>
      </c>
      <c r="L196" s="405">
        <f t="shared" si="128"/>
        <v>45.792750517958623</v>
      </c>
      <c r="M196" s="362">
        <f t="shared" si="124"/>
        <v>0.14215686274509809</v>
      </c>
      <c r="N196" s="406">
        <f t="shared" si="125"/>
        <v>0.29255119047480166</v>
      </c>
      <c r="O196" s="353" t="s">
        <v>445</v>
      </c>
      <c r="P196" s="354" t="s">
        <v>4</v>
      </c>
      <c r="Q196" s="427"/>
      <c r="R196" s="422">
        <v>550</v>
      </c>
      <c r="S196" s="422">
        <f t="shared" si="131"/>
        <v>575</v>
      </c>
      <c r="T196" s="422">
        <f t="shared" si="132"/>
        <v>600</v>
      </c>
      <c r="U196" s="422">
        <f t="shared" si="133"/>
        <v>625</v>
      </c>
      <c r="V196" s="422">
        <f t="shared" si="134"/>
        <v>650</v>
      </c>
      <c r="W196" s="422">
        <f t="shared" si="135"/>
        <v>675</v>
      </c>
      <c r="X196" s="422">
        <f t="shared" si="136"/>
        <v>700</v>
      </c>
      <c r="Y196" s="358"/>
      <c r="Z196" s="359"/>
      <c r="AA196" s="428"/>
      <c r="AB196" s="429"/>
      <c r="AC196" s="429"/>
      <c r="AD196" s="429"/>
      <c r="AE196" s="429"/>
      <c r="AF196" s="429"/>
      <c r="AG196" s="429"/>
      <c r="AH196" s="429"/>
      <c r="AI196" s="298"/>
      <c r="AJ196" s="374"/>
      <c r="AK196" s="367"/>
      <c r="AL196" s="322"/>
      <c r="AM196" s="368"/>
      <c r="AN196" s="360">
        <f t="shared" si="121"/>
        <v>255.81395348837211</v>
      </c>
      <c r="AO196" s="343">
        <f t="shared" si="121"/>
        <v>267.44186046511629</v>
      </c>
      <c r="AP196" s="343">
        <f t="shared" si="121"/>
        <v>279.06976744186045</v>
      </c>
      <c r="AQ196" s="343">
        <f t="shared" si="121"/>
        <v>290.69767441860466</v>
      </c>
      <c r="AR196" s="343">
        <f t="shared" si="120"/>
        <v>302.32558139534888</v>
      </c>
      <c r="AS196" s="343">
        <f t="shared" si="120"/>
        <v>313.95348837209303</v>
      </c>
      <c r="AT196" s="343">
        <f t="shared" si="118"/>
        <v>325.58139534883725</v>
      </c>
      <c r="AU196" s="284" t="str">
        <f t="shared" si="100"/>
        <v>151310-E-004</v>
      </c>
      <c r="AV196" s="309" t="str">
        <f t="shared" si="127"/>
        <v>VIP01</v>
      </c>
      <c r="AW196" s="324" t="str">
        <f t="shared" si="101"/>
        <v/>
      </c>
      <c r="AX196" s="324"/>
      <c r="AY196" s="285"/>
      <c r="AZ196" s="327"/>
    </row>
    <row r="197" spans="1:52" s="271" customFormat="1" ht="13.5" customHeight="1" x14ac:dyDescent="0.2">
      <c r="A197" s="512" t="s">
        <v>131</v>
      </c>
      <c r="B197" s="313" t="s">
        <v>557</v>
      </c>
      <c r="C197" s="551">
        <v>3</v>
      </c>
      <c r="D197" s="336">
        <v>140</v>
      </c>
      <c r="E197" s="272">
        <v>200</v>
      </c>
      <c r="F197" s="337">
        <v>57</v>
      </c>
      <c r="G197" s="301">
        <v>2.7</v>
      </c>
      <c r="H197" s="299">
        <f t="shared" si="122"/>
        <v>54.869684499314126</v>
      </c>
      <c r="I197" s="300">
        <f t="shared" si="129"/>
        <v>0.97981579463060942</v>
      </c>
      <c r="J197" s="404">
        <f t="shared" si="130"/>
        <v>2.4561403508771931</v>
      </c>
      <c r="K197" s="299">
        <f t="shared" si="123"/>
        <v>165.76530612244898</v>
      </c>
      <c r="L197" s="405">
        <f t="shared" si="128"/>
        <v>45.792750517958623</v>
      </c>
      <c r="M197" s="362">
        <f t="shared" si="124"/>
        <v>9.0318388564002622E-2</v>
      </c>
      <c r="N197" s="406">
        <f t="shared" si="125"/>
        <v>0.30367824027698881</v>
      </c>
      <c r="O197" s="353" t="s">
        <v>39</v>
      </c>
      <c r="P197" s="354" t="s">
        <v>39</v>
      </c>
      <c r="Q197" s="427"/>
      <c r="R197" s="422">
        <v>400</v>
      </c>
      <c r="S197" s="422">
        <f t="shared" si="131"/>
        <v>425</v>
      </c>
      <c r="T197" s="422">
        <f t="shared" si="132"/>
        <v>450</v>
      </c>
      <c r="U197" s="422">
        <f t="shared" si="133"/>
        <v>475</v>
      </c>
      <c r="V197" s="422">
        <f t="shared" si="134"/>
        <v>500</v>
      </c>
      <c r="W197" s="422">
        <f t="shared" si="135"/>
        <v>525</v>
      </c>
      <c r="X197" s="422">
        <f t="shared" si="136"/>
        <v>550</v>
      </c>
      <c r="Y197" s="358"/>
      <c r="Z197" s="359"/>
      <c r="AA197" s="428"/>
      <c r="AB197" s="429"/>
      <c r="AC197" s="429"/>
      <c r="AD197" s="429"/>
      <c r="AE197" s="429"/>
      <c r="AF197" s="429"/>
      <c r="AG197" s="429"/>
      <c r="AH197" s="429"/>
      <c r="AI197" s="298"/>
      <c r="AJ197" s="374"/>
      <c r="AK197" s="367"/>
      <c r="AL197" s="322"/>
      <c r="AM197" s="368"/>
      <c r="AN197" s="360">
        <f t="shared" si="121"/>
        <v>186.04651162790699</v>
      </c>
      <c r="AO197" s="343">
        <f t="shared" si="121"/>
        <v>197.67441860465118</v>
      </c>
      <c r="AP197" s="343">
        <f t="shared" si="121"/>
        <v>209.30232558139537</v>
      </c>
      <c r="AQ197" s="343">
        <f t="shared" si="121"/>
        <v>220.93023255813955</v>
      </c>
      <c r="AR197" s="343">
        <f t="shared" si="121"/>
        <v>232.55813953488374</v>
      </c>
      <c r="AS197" s="343">
        <f t="shared" si="121"/>
        <v>244.18604651162792</v>
      </c>
      <c r="AT197" s="343">
        <f t="shared" si="121"/>
        <v>255.81395348837211</v>
      </c>
      <c r="AU197" s="284" t="str">
        <f t="shared" si="100"/>
        <v>151310-E-003</v>
      </c>
      <c r="AV197" s="309" t="str">
        <f t="shared" si="127"/>
        <v>VIP01</v>
      </c>
      <c r="AW197" s="324"/>
      <c r="AX197" s="324"/>
      <c r="AY197" s="285"/>
      <c r="AZ197" s="327"/>
    </row>
    <row r="198" spans="1:52" s="271" customFormat="1" ht="13.5" customHeight="1" x14ac:dyDescent="0.2">
      <c r="A198" s="512" t="s">
        <v>131</v>
      </c>
      <c r="B198" s="313" t="s">
        <v>297</v>
      </c>
      <c r="C198" s="551">
        <v>4</v>
      </c>
      <c r="D198" s="336">
        <v>203</v>
      </c>
      <c r="E198" s="272">
        <v>222</v>
      </c>
      <c r="F198" s="337">
        <v>70</v>
      </c>
      <c r="G198" s="301">
        <v>3.2</v>
      </c>
      <c r="H198" s="299">
        <f t="shared" si="122"/>
        <v>36.621093749999993</v>
      </c>
      <c r="I198" s="300">
        <f t="shared" si="129"/>
        <v>0.65394810267857129</v>
      </c>
      <c r="J198" s="404">
        <f t="shared" si="130"/>
        <v>2.9</v>
      </c>
      <c r="K198" s="299">
        <f t="shared" si="123"/>
        <v>161.63793103448276</v>
      </c>
      <c r="L198" s="405">
        <f t="shared" si="128"/>
        <v>55.141773638503857</v>
      </c>
      <c r="M198" s="362">
        <f t="shared" si="124"/>
        <v>9.3750000000000083E-2</v>
      </c>
      <c r="N198" s="406">
        <f t="shared" si="125"/>
        <v>0.37643450803885309</v>
      </c>
      <c r="O198" s="330" t="s">
        <v>298</v>
      </c>
      <c r="P198" s="286" t="s">
        <v>298</v>
      </c>
      <c r="Q198" s="330" t="s">
        <v>19</v>
      </c>
      <c r="R198" s="272">
        <v>375</v>
      </c>
      <c r="S198" s="272">
        <f t="shared" si="131"/>
        <v>400</v>
      </c>
      <c r="T198" s="272">
        <f t="shared" si="132"/>
        <v>425</v>
      </c>
      <c r="U198" s="272">
        <f t="shared" si="133"/>
        <v>450</v>
      </c>
      <c r="V198" s="272">
        <f t="shared" si="134"/>
        <v>475</v>
      </c>
      <c r="W198" s="272">
        <f t="shared" si="135"/>
        <v>500</v>
      </c>
      <c r="X198" s="272">
        <f t="shared" si="136"/>
        <v>525</v>
      </c>
      <c r="Y198" s="274" t="s">
        <v>322</v>
      </c>
      <c r="Z198" s="355" t="s">
        <v>323</v>
      </c>
      <c r="AA198" s="360">
        <f>(R198-25)/2.52</f>
        <v>138.88888888888889</v>
      </c>
      <c r="AB198" s="343">
        <f>(R198)/2.52</f>
        <v>148.8095238095238</v>
      </c>
      <c r="AC198" s="343">
        <f>(R198+25)/2.52</f>
        <v>158.73015873015873</v>
      </c>
      <c r="AD198" s="343">
        <f>(R198+50)/2.52</f>
        <v>168.65079365079364</v>
      </c>
      <c r="AE198" s="343">
        <f>(R198+75)/2.52</f>
        <v>178.57142857142858</v>
      </c>
      <c r="AF198" s="343">
        <f>(R198+100)/2.52</f>
        <v>188.49206349206349</v>
      </c>
      <c r="AG198" s="343">
        <f>(R198+125)/2.52</f>
        <v>198.4126984126984</v>
      </c>
      <c r="AH198" s="343">
        <f>(R198+150)/2.52</f>
        <v>208.33333333333334</v>
      </c>
      <c r="AI198" s="274" t="s">
        <v>330</v>
      </c>
      <c r="AJ198" s="374" t="s">
        <v>291</v>
      </c>
      <c r="AK198" s="369">
        <v>17</v>
      </c>
      <c r="AL198" s="321">
        <v>17</v>
      </c>
      <c r="AM198" s="323">
        <v>17</v>
      </c>
      <c r="AN198" s="360">
        <f t="shared" si="121"/>
        <v>174.41860465116281</v>
      </c>
      <c r="AO198" s="343">
        <f t="shared" si="121"/>
        <v>186.04651162790699</v>
      </c>
      <c r="AP198" s="343">
        <f t="shared" si="121"/>
        <v>197.67441860465118</v>
      </c>
      <c r="AQ198" s="343">
        <f t="shared" si="121"/>
        <v>209.30232558139537</v>
      </c>
      <c r="AR198" s="343">
        <f t="shared" si="120"/>
        <v>220.93023255813955</v>
      </c>
      <c r="AS198" s="343">
        <f t="shared" si="120"/>
        <v>232.55813953488374</v>
      </c>
      <c r="AT198" s="343">
        <f t="shared" si="118"/>
        <v>244.18604651162792</v>
      </c>
      <c r="AU198" s="422" t="str">
        <f t="shared" ref="AU198:AU261" si="138">IF(E198&gt;222,"",IF(E198=222,IF(D198&gt;179,"","151310-E-001"),IF(E198=216,"151310-E-002",IF(E198=190,"151310-E-004",IF(E198=200,IF(F198=57,"151310-E-003","151310-E-003 + 3x151310-D-024"),)))))</f>
        <v/>
      </c>
      <c r="AV198" s="421" t="str">
        <f t="shared" si="127"/>
        <v>VIP01</v>
      </c>
      <c r="AW198" s="422" t="str">
        <f t="shared" ref="AW198:AW261" si="139">IF(E198&gt;222,"",IF(E198=222,IF(D198&gt;181,"","151512-E-001"),IF(E198=216,"151512-E-002",IF(E198=200,IF(F198=57,"151512-E-003","151512-E-003 + 3x151310-D-024"),""))))</f>
        <v/>
      </c>
      <c r="AX198" s="422" t="str">
        <f t="shared" ref="AX198:AX224" si="140">IF(G198&lt;2.55,"KI02",IF(AND(G198&gt;=2.55,G198&lt;3.3),IF(G198-J198&lt;=0.3,"KI03","KI04"),IF(G198&gt;=3.3,"KI05","")))</f>
        <v>KI03</v>
      </c>
      <c r="AY198" s="284"/>
      <c r="AZ198" s="286"/>
    </row>
    <row r="199" spans="1:52" s="271" customFormat="1" ht="13.5" customHeight="1" x14ac:dyDescent="0.2">
      <c r="A199" s="512" t="s">
        <v>131</v>
      </c>
      <c r="B199" s="313" t="s">
        <v>558</v>
      </c>
      <c r="C199" s="551">
        <v>5</v>
      </c>
      <c r="D199" s="336">
        <v>200</v>
      </c>
      <c r="E199" s="272">
        <v>240</v>
      </c>
      <c r="F199" s="337">
        <v>76</v>
      </c>
      <c r="G199" s="301">
        <v>2.9</v>
      </c>
      <c r="H199" s="299">
        <f t="shared" si="122"/>
        <v>35.6718192627824</v>
      </c>
      <c r="I199" s="300">
        <f t="shared" si="129"/>
        <v>0.63699677254968567</v>
      </c>
      <c r="J199" s="404">
        <f t="shared" si="130"/>
        <v>2.6315789473684212</v>
      </c>
      <c r="K199" s="299">
        <f t="shared" si="123"/>
        <v>154.71428571428569</v>
      </c>
      <c r="L199" s="405">
        <f t="shared" si="128"/>
        <v>54.732805519176516</v>
      </c>
      <c r="M199" s="362">
        <f t="shared" si="124"/>
        <v>9.255898366606162E-2</v>
      </c>
      <c r="N199" s="406">
        <f t="shared" si="125"/>
        <v>0.38985121124185379</v>
      </c>
      <c r="O199" s="330" t="s">
        <v>39</v>
      </c>
      <c r="P199" s="286" t="s">
        <v>39</v>
      </c>
      <c r="Q199" s="330" t="s">
        <v>30</v>
      </c>
      <c r="R199" s="272">
        <v>300</v>
      </c>
      <c r="S199" s="272">
        <f t="shared" si="131"/>
        <v>325</v>
      </c>
      <c r="T199" s="272">
        <f t="shared" si="132"/>
        <v>350</v>
      </c>
      <c r="U199" s="272">
        <f t="shared" si="133"/>
        <v>375</v>
      </c>
      <c r="V199" s="272">
        <f t="shared" si="134"/>
        <v>400</v>
      </c>
      <c r="W199" s="272">
        <f t="shared" si="135"/>
        <v>425</v>
      </c>
      <c r="X199" s="272">
        <f t="shared" si="136"/>
        <v>450</v>
      </c>
      <c r="Y199" s="274" t="s">
        <v>324</v>
      </c>
      <c r="Z199" s="355" t="s">
        <v>325</v>
      </c>
      <c r="AA199" s="360">
        <f>(R199-25)/2.37</f>
        <v>116.03375527426159</v>
      </c>
      <c r="AB199" s="343">
        <f>(R199)/2.37</f>
        <v>126.58227848101265</v>
      </c>
      <c r="AC199" s="343">
        <f>(R199+25)/2.37</f>
        <v>137.13080168776369</v>
      </c>
      <c r="AD199" s="343">
        <f>(R199+50)/2.37</f>
        <v>147.67932489451476</v>
      </c>
      <c r="AE199" s="343">
        <f>(R199+75)/2.37</f>
        <v>158.22784810126581</v>
      </c>
      <c r="AF199" s="343">
        <f>(R199+100)/2.37</f>
        <v>168.77637130801688</v>
      </c>
      <c r="AG199" s="343">
        <f>(R199+125)/2.37</f>
        <v>179.32489451476792</v>
      </c>
      <c r="AH199" s="343">
        <f>(R199+150)/2.37</f>
        <v>189.87341772151899</v>
      </c>
      <c r="AI199" s="274" t="s">
        <v>329</v>
      </c>
      <c r="AJ199" s="374" t="s">
        <v>291</v>
      </c>
      <c r="AK199" s="369">
        <v>12</v>
      </c>
      <c r="AL199" s="321">
        <v>15</v>
      </c>
      <c r="AM199" s="323">
        <v>20</v>
      </c>
      <c r="AN199" s="419">
        <f t="shared" si="121"/>
        <v>139.53488372093022</v>
      </c>
      <c r="AO199" s="420">
        <f t="shared" si="121"/>
        <v>151.16279069767444</v>
      </c>
      <c r="AP199" s="420">
        <f t="shared" si="121"/>
        <v>162.79069767441862</v>
      </c>
      <c r="AQ199" s="420">
        <f t="shared" si="121"/>
        <v>174.41860465116281</v>
      </c>
      <c r="AR199" s="420">
        <f t="shared" si="120"/>
        <v>186.04651162790699</v>
      </c>
      <c r="AS199" s="420">
        <f t="shared" si="120"/>
        <v>197.67441860465118</v>
      </c>
      <c r="AT199" s="420">
        <f t="shared" si="118"/>
        <v>209.30232558139537</v>
      </c>
      <c r="AU199" s="324" t="str">
        <f t="shared" si="138"/>
        <v/>
      </c>
      <c r="AV199" s="421" t="str">
        <f t="shared" si="127"/>
        <v>VIP01</v>
      </c>
      <c r="AW199" s="324" t="str">
        <f t="shared" si="139"/>
        <v/>
      </c>
      <c r="AX199" s="422" t="str">
        <f t="shared" si="140"/>
        <v>KI03</v>
      </c>
      <c r="AY199" s="284"/>
      <c r="AZ199" s="286"/>
    </row>
    <row r="200" spans="1:52" s="271" customFormat="1" ht="13.5" customHeight="1" x14ac:dyDescent="0.2">
      <c r="A200" s="512" t="s">
        <v>131</v>
      </c>
      <c r="B200" s="313" t="s">
        <v>674</v>
      </c>
      <c r="C200" s="551">
        <v>6</v>
      </c>
      <c r="D200" s="336">
        <v>190</v>
      </c>
      <c r="E200" s="272">
        <v>240</v>
      </c>
      <c r="F200" s="337">
        <v>76</v>
      </c>
      <c r="G200" s="301">
        <v>2.75</v>
      </c>
      <c r="H200" s="299">
        <f t="shared" si="122"/>
        <v>42.97520661157025</v>
      </c>
      <c r="I200" s="300">
        <f t="shared" si="129"/>
        <v>0.76741440377804016</v>
      </c>
      <c r="J200" s="404">
        <f t="shared" si="130"/>
        <v>2.5</v>
      </c>
      <c r="K200" s="299">
        <f t="shared" si="123"/>
        <v>176.42857142857144</v>
      </c>
      <c r="L200" s="405">
        <f t="shared" si="128"/>
        <v>53.346939930983858</v>
      </c>
      <c r="M200" s="362">
        <f t="shared" si="124"/>
        <v>9.0909090909090912E-2</v>
      </c>
      <c r="N200" s="406">
        <f t="shared" si="125"/>
        <v>0.33260845139155926</v>
      </c>
      <c r="O200" s="330" t="s">
        <v>39</v>
      </c>
      <c r="P200" s="286" t="s">
        <v>39</v>
      </c>
      <c r="Q200" s="330" t="s">
        <v>27</v>
      </c>
      <c r="R200" s="272">
        <v>325</v>
      </c>
      <c r="S200" s="272">
        <f t="shared" si="131"/>
        <v>350</v>
      </c>
      <c r="T200" s="272">
        <f t="shared" si="132"/>
        <v>375</v>
      </c>
      <c r="U200" s="272">
        <f t="shared" si="133"/>
        <v>400</v>
      </c>
      <c r="V200" s="272">
        <f t="shared" si="134"/>
        <v>425</v>
      </c>
      <c r="W200" s="272">
        <f t="shared" si="135"/>
        <v>450</v>
      </c>
      <c r="X200" s="272">
        <f t="shared" si="136"/>
        <v>475</v>
      </c>
      <c r="Y200" s="274" t="s">
        <v>324</v>
      </c>
      <c r="Z200" s="355" t="s">
        <v>325</v>
      </c>
      <c r="AA200" s="360">
        <f>(R200-25)/2.37</f>
        <v>126.58227848101265</v>
      </c>
      <c r="AB200" s="343">
        <f>(R200)/2.37</f>
        <v>137.13080168776369</v>
      </c>
      <c r="AC200" s="343">
        <f>(R200+25)/2.37</f>
        <v>147.67932489451476</v>
      </c>
      <c r="AD200" s="343">
        <f>(R200+50)/2.37</f>
        <v>158.22784810126581</v>
      </c>
      <c r="AE200" s="343">
        <f>(R200+75)/2.37</f>
        <v>168.77637130801688</v>
      </c>
      <c r="AF200" s="343">
        <f>(R200+100)/2.37</f>
        <v>179.32489451476792</v>
      </c>
      <c r="AG200" s="343">
        <f>(R200+125)/2.37</f>
        <v>189.87341772151899</v>
      </c>
      <c r="AH200" s="343">
        <f>(R200+150)/2.37</f>
        <v>200.42194092827003</v>
      </c>
      <c r="AI200" s="274" t="s">
        <v>329</v>
      </c>
      <c r="AJ200" s="374"/>
      <c r="AK200" s="369"/>
      <c r="AL200" s="321"/>
      <c r="AM200" s="323"/>
      <c r="AN200" s="419">
        <f t="shared" si="121"/>
        <v>151.16279069767444</v>
      </c>
      <c r="AO200" s="420">
        <f t="shared" si="121"/>
        <v>162.79069767441862</v>
      </c>
      <c r="AP200" s="420">
        <f t="shared" si="121"/>
        <v>174.41860465116281</v>
      </c>
      <c r="AQ200" s="420">
        <f t="shared" ref="AQ200:AS291" si="141">U200/2.15</f>
        <v>186.04651162790699</v>
      </c>
      <c r="AR200" s="420">
        <f t="shared" si="120"/>
        <v>197.67441860465118</v>
      </c>
      <c r="AS200" s="420">
        <f t="shared" si="120"/>
        <v>209.30232558139537</v>
      </c>
      <c r="AT200" s="420">
        <f t="shared" si="118"/>
        <v>220.93023255813955</v>
      </c>
      <c r="AU200" s="324" t="str">
        <f t="shared" si="138"/>
        <v/>
      </c>
      <c r="AV200" s="421" t="str">
        <f t="shared" si="127"/>
        <v>VIP01</v>
      </c>
      <c r="AW200" s="324" t="str">
        <f t="shared" si="139"/>
        <v/>
      </c>
      <c r="AX200" s="422" t="str">
        <f t="shared" si="140"/>
        <v>KI03</v>
      </c>
      <c r="AY200" s="284"/>
      <c r="AZ200" s="286"/>
    </row>
    <row r="201" spans="1:52" s="271" customFormat="1" ht="13.5" customHeight="1" x14ac:dyDescent="0.2">
      <c r="A201" s="512" t="s">
        <v>131</v>
      </c>
      <c r="B201" s="313" t="s">
        <v>132</v>
      </c>
      <c r="C201" s="551">
        <v>7</v>
      </c>
      <c r="D201" s="336">
        <v>162</v>
      </c>
      <c r="E201" s="272">
        <v>216</v>
      </c>
      <c r="F201" s="337">
        <v>63</v>
      </c>
      <c r="G201" s="301">
        <v>2.6</v>
      </c>
      <c r="H201" s="299">
        <f t="shared" si="122"/>
        <v>55.473372781065081</v>
      </c>
      <c r="I201" s="300">
        <f t="shared" si="129"/>
        <v>0.99059594251901928</v>
      </c>
      <c r="J201" s="404">
        <f t="shared" si="130"/>
        <v>2.5714285714285716</v>
      </c>
      <c r="K201" s="299">
        <f t="shared" si="123"/>
        <v>164.0625</v>
      </c>
      <c r="L201" s="405">
        <f t="shared" si="128"/>
        <v>49.259524967258869</v>
      </c>
      <c r="M201" s="362">
        <f t="shared" si="124"/>
        <v>1.098901098901095E-2</v>
      </c>
      <c r="N201" s="406">
        <f t="shared" si="125"/>
        <v>0.30358462794636576</v>
      </c>
      <c r="O201" s="330" t="s">
        <v>4</v>
      </c>
      <c r="P201" s="286" t="s">
        <v>9</v>
      </c>
      <c r="Q201" s="330" t="s">
        <v>19</v>
      </c>
      <c r="R201" s="272">
        <v>375</v>
      </c>
      <c r="S201" s="272">
        <f t="shared" si="131"/>
        <v>400</v>
      </c>
      <c r="T201" s="272">
        <f t="shared" si="132"/>
        <v>425</v>
      </c>
      <c r="U201" s="272">
        <f t="shared" si="133"/>
        <v>450</v>
      </c>
      <c r="V201" s="272">
        <f t="shared" si="134"/>
        <v>475</v>
      </c>
      <c r="W201" s="272">
        <f t="shared" si="135"/>
        <v>500</v>
      </c>
      <c r="X201" s="272">
        <f t="shared" si="136"/>
        <v>525</v>
      </c>
      <c r="Y201" s="274" t="s">
        <v>321</v>
      </c>
      <c r="Z201" s="356"/>
      <c r="AA201" s="360">
        <f>(R201-25)/2.6</f>
        <v>134.61538461538461</v>
      </c>
      <c r="AB201" s="343">
        <f>R201/2.6</f>
        <v>144.23076923076923</v>
      </c>
      <c r="AC201" s="343">
        <f>(R201+25)/2.6</f>
        <v>153.84615384615384</v>
      </c>
      <c r="AD201" s="343">
        <f>(R201+50)/2.6</f>
        <v>163.46153846153845</v>
      </c>
      <c r="AE201" s="343">
        <f>(R201+75)/2.6</f>
        <v>173.07692307692307</v>
      </c>
      <c r="AF201" s="343">
        <f>(R201+100)/2.6</f>
        <v>182.69230769230768</v>
      </c>
      <c r="AG201" s="343">
        <f>(R201+125)/2.6</f>
        <v>192.30769230769229</v>
      </c>
      <c r="AH201" s="343">
        <f>(R201+150)/2.6</f>
        <v>201.92307692307691</v>
      </c>
      <c r="AI201" s="274" t="s">
        <v>331</v>
      </c>
      <c r="AJ201" s="374" t="s">
        <v>291</v>
      </c>
      <c r="AK201" s="369">
        <v>17</v>
      </c>
      <c r="AL201" s="321">
        <v>17</v>
      </c>
      <c r="AM201" s="323">
        <v>10</v>
      </c>
      <c r="AN201" s="360">
        <f t="shared" ref="AN201:AT268" si="142">R201/2.15</f>
        <v>174.41860465116281</v>
      </c>
      <c r="AO201" s="343">
        <f t="shared" si="142"/>
        <v>186.04651162790699</v>
      </c>
      <c r="AP201" s="343">
        <f t="shared" si="142"/>
        <v>197.67441860465118</v>
      </c>
      <c r="AQ201" s="343">
        <f t="shared" si="141"/>
        <v>209.30232558139537</v>
      </c>
      <c r="AR201" s="343">
        <f t="shared" si="120"/>
        <v>220.93023255813955</v>
      </c>
      <c r="AS201" s="343">
        <f t="shared" si="120"/>
        <v>232.55813953488374</v>
      </c>
      <c r="AT201" s="343">
        <f t="shared" si="118"/>
        <v>244.18604651162792</v>
      </c>
      <c r="AU201" s="284" t="str">
        <f t="shared" si="138"/>
        <v>151310-E-002</v>
      </c>
      <c r="AV201" s="309" t="str">
        <f t="shared" si="127"/>
        <v>VIP01</v>
      </c>
      <c r="AW201" s="284" t="str">
        <f t="shared" si="139"/>
        <v>151512-E-002</v>
      </c>
      <c r="AX201" s="284" t="str">
        <f t="shared" si="140"/>
        <v>KI03</v>
      </c>
      <c r="AY201" s="284"/>
      <c r="AZ201" s="286"/>
    </row>
    <row r="202" spans="1:52" s="271" customFormat="1" ht="13.5" customHeight="1" x14ac:dyDescent="0.2">
      <c r="A202" s="512" t="s">
        <v>131</v>
      </c>
      <c r="B202" s="348" t="s">
        <v>560</v>
      </c>
      <c r="C202" s="551">
        <v>8</v>
      </c>
      <c r="D202" s="336">
        <v>162</v>
      </c>
      <c r="E202" s="272">
        <v>216</v>
      </c>
      <c r="F202" s="337">
        <v>63</v>
      </c>
      <c r="G202" s="301">
        <v>2.8</v>
      </c>
      <c r="H202" s="299">
        <f t="shared" si="122"/>
        <v>51.020408163265316</v>
      </c>
      <c r="I202" s="300">
        <f t="shared" si="129"/>
        <v>0.9110787172011664</v>
      </c>
      <c r="J202" s="404">
        <f t="shared" si="130"/>
        <v>2.5714285714285716</v>
      </c>
      <c r="K202" s="299">
        <f t="shared" si="123"/>
        <v>175</v>
      </c>
      <c r="L202" s="405">
        <f t="shared" si="128"/>
        <v>49.259524967258869</v>
      </c>
      <c r="M202" s="362">
        <f t="shared" si="124"/>
        <v>8.1632653061224358E-2</v>
      </c>
      <c r="N202" s="406">
        <f t="shared" si="125"/>
        <v>0.30650371090738848</v>
      </c>
      <c r="O202" s="330" t="s">
        <v>67</v>
      </c>
      <c r="P202" s="286" t="s">
        <v>67</v>
      </c>
      <c r="Q202" s="330"/>
      <c r="R202" s="272">
        <v>400</v>
      </c>
      <c r="S202" s="272">
        <f t="shared" si="131"/>
        <v>425</v>
      </c>
      <c r="T202" s="272">
        <f t="shared" si="132"/>
        <v>450</v>
      </c>
      <c r="U202" s="272">
        <f t="shared" si="133"/>
        <v>475</v>
      </c>
      <c r="V202" s="272">
        <f t="shared" si="134"/>
        <v>500</v>
      </c>
      <c r="W202" s="272">
        <f t="shared" si="135"/>
        <v>525</v>
      </c>
      <c r="X202" s="272">
        <f t="shared" si="136"/>
        <v>550</v>
      </c>
      <c r="Y202" s="274" t="s">
        <v>321</v>
      </c>
      <c r="Z202" s="356"/>
      <c r="AA202" s="360">
        <f>(R202-25)/2.6</f>
        <v>144.23076923076923</v>
      </c>
      <c r="AB202" s="343">
        <f>R202/2.6</f>
        <v>153.84615384615384</v>
      </c>
      <c r="AC202" s="343">
        <f>(R202+25)/2.6</f>
        <v>163.46153846153845</v>
      </c>
      <c r="AD202" s="343">
        <f>(R202+50)/2.6</f>
        <v>173.07692307692307</v>
      </c>
      <c r="AE202" s="343">
        <f>(R202+75)/2.6</f>
        <v>182.69230769230768</v>
      </c>
      <c r="AF202" s="343">
        <f>(R202+100)/2.6</f>
        <v>192.30769230769229</v>
      </c>
      <c r="AG202" s="343">
        <f>(R202+125)/2.6</f>
        <v>201.92307692307691</v>
      </c>
      <c r="AH202" s="343">
        <f>(R202+150)/2.6</f>
        <v>211.53846153846152</v>
      </c>
      <c r="AI202" s="274" t="s">
        <v>331</v>
      </c>
      <c r="AJ202" s="374"/>
      <c r="AK202" s="369"/>
      <c r="AL202" s="321"/>
      <c r="AM202" s="323"/>
      <c r="AN202" s="360">
        <f t="shared" si="142"/>
        <v>186.04651162790699</v>
      </c>
      <c r="AO202" s="343">
        <f t="shared" si="142"/>
        <v>197.67441860465118</v>
      </c>
      <c r="AP202" s="343">
        <f t="shared" si="142"/>
        <v>209.30232558139537</v>
      </c>
      <c r="AQ202" s="343">
        <f t="shared" si="141"/>
        <v>220.93023255813955</v>
      </c>
      <c r="AR202" s="343">
        <f t="shared" si="120"/>
        <v>232.55813953488374</v>
      </c>
      <c r="AS202" s="343">
        <f t="shared" si="120"/>
        <v>244.18604651162792</v>
      </c>
      <c r="AT202" s="343">
        <f t="shared" si="118"/>
        <v>255.81395348837211</v>
      </c>
      <c r="AU202" s="284" t="str">
        <f t="shared" si="138"/>
        <v>151310-E-002</v>
      </c>
      <c r="AV202" s="309" t="str">
        <f t="shared" si="127"/>
        <v>VIP01</v>
      </c>
      <c r="AW202" s="284" t="str">
        <f t="shared" si="139"/>
        <v>151512-E-002</v>
      </c>
      <c r="AX202" s="284" t="str">
        <f t="shared" si="140"/>
        <v>KI03</v>
      </c>
      <c r="AY202" s="320"/>
      <c r="AZ202" s="328"/>
    </row>
    <row r="203" spans="1:52" s="271" customFormat="1" ht="13.5" customHeight="1" x14ac:dyDescent="0.2">
      <c r="A203" s="512" t="s">
        <v>131</v>
      </c>
      <c r="B203" s="348" t="s">
        <v>559</v>
      </c>
      <c r="C203" s="551">
        <v>9</v>
      </c>
      <c r="D203" s="336">
        <v>162</v>
      </c>
      <c r="E203" s="272">
        <v>216</v>
      </c>
      <c r="F203" s="337">
        <v>63</v>
      </c>
      <c r="G203" s="301">
        <v>2.65</v>
      </c>
      <c r="H203" s="299">
        <f t="shared" si="122"/>
        <v>53.399786400854396</v>
      </c>
      <c r="I203" s="300">
        <f t="shared" si="129"/>
        <v>0.95356761430097137</v>
      </c>
      <c r="J203" s="404">
        <f t="shared" si="130"/>
        <v>2.5714285714285716</v>
      </c>
      <c r="K203" s="299">
        <f t="shared" si="123"/>
        <v>164.0625</v>
      </c>
      <c r="L203" s="405">
        <f t="shared" si="128"/>
        <v>49.259524967258869</v>
      </c>
      <c r="M203" s="362">
        <f t="shared" si="124"/>
        <v>2.9649595687331432E-2</v>
      </c>
      <c r="N203" s="406">
        <f t="shared" si="125"/>
        <v>0.30942279386841126</v>
      </c>
      <c r="O203" s="330" t="s">
        <v>67</v>
      </c>
      <c r="P203" s="286" t="s">
        <v>67</v>
      </c>
      <c r="Q203" s="430"/>
      <c r="R203" s="422">
        <v>375</v>
      </c>
      <c r="S203" s="422">
        <f t="shared" si="131"/>
        <v>400</v>
      </c>
      <c r="T203" s="422">
        <f t="shared" si="132"/>
        <v>425</v>
      </c>
      <c r="U203" s="422">
        <f t="shared" si="133"/>
        <v>450</v>
      </c>
      <c r="V203" s="422">
        <f t="shared" si="134"/>
        <v>475</v>
      </c>
      <c r="W203" s="422">
        <f t="shared" si="135"/>
        <v>500</v>
      </c>
      <c r="X203" s="422">
        <f t="shared" si="136"/>
        <v>525</v>
      </c>
      <c r="Y203" s="431"/>
      <c r="Z203" s="432"/>
      <c r="AA203" s="419">
        <f>(R203-25)/2.6</f>
        <v>134.61538461538461</v>
      </c>
      <c r="AB203" s="420">
        <f>R203/2.6</f>
        <v>144.23076923076923</v>
      </c>
      <c r="AC203" s="420">
        <f>(R203+25)/2.6</f>
        <v>153.84615384615384</v>
      </c>
      <c r="AD203" s="420">
        <f>(R203+50)/2.6</f>
        <v>163.46153846153845</v>
      </c>
      <c r="AE203" s="420">
        <f>(R203+75)/2.6</f>
        <v>173.07692307692307</v>
      </c>
      <c r="AF203" s="420">
        <f>(R203+100)/2.6</f>
        <v>182.69230769230768</v>
      </c>
      <c r="AG203" s="420">
        <f>(R203+125)/2.6</f>
        <v>192.30769230769229</v>
      </c>
      <c r="AH203" s="420">
        <f>(R203+150)/2.6</f>
        <v>201.92307692307691</v>
      </c>
      <c r="AI203" s="431" t="s">
        <v>331</v>
      </c>
      <c r="AJ203" s="374"/>
      <c r="AK203" s="369"/>
      <c r="AL203" s="321"/>
      <c r="AM203" s="323"/>
      <c r="AN203" s="360">
        <f t="shared" si="142"/>
        <v>174.41860465116281</v>
      </c>
      <c r="AO203" s="343">
        <f t="shared" si="142"/>
        <v>186.04651162790699</v>
      </c>
      <c r="AP203" s="343">
        <f t="shared" si="142"/>
        <v>197.67441860465118</v>
      </c>
      <c r="AQ203" s="343">
        <f t="shared" si="141"/>
        <v>209.30232558139537</v>
      </c>
      <c r="AR203" s="343">
        <f t="shared" si="120"/>
        <v>220.93023255813955</v>
      </c>
      <c r="AS203" s="343">
        <f t="shared" si="120"/>
        <v>232.55813953488374</v>
      </c>
      <c r="AT203" s="343">
        <f t="shared" si="118"/>
        <v>244.18604651162792</v>
      </c>
      <c r="AU203" s="284" t="str">
        <f t="shared" si="138"/>
        <v>151310-E-002</v>
      </c>
      <c r="AV203" s="309" t="str">
        <f t="shared" si="127"/>
        <v>VIP01</v>
      </c>
      <c r="AW203" s="284" t="str">
        <f t="shared" si="139"/>
        <v>151512-E-002</v>
      </c>
      <c r="AX203" s="284" t="str">
        <f t="shared" si="140"/>
        <v>KI03</v>
      </c>
      <c r="AY203" s="320"/>
      <c r="AZ203" s="328"/>
    </row>
    <row r="204" spans="1:52" s="271" customFormat="1" ht="13.5" customHeight="1" x14ac:dyDescent="0.2">
      <c r="A204" s="512" t="s">
        <v>131</v>
      </c>
      <c r="B204" s="313" t="s">
        <v>133</v>
      </c>
      <c r="C204" s="551">
        <v>10</v>
      </c>
      <c r="D204" s="336">
        <v>170</v>
      </c>
      <c r="E204" s="272">
        <v>216</v>
      </c>
      <c r="F204" s="337">
        <v>63</v>
      </c>
      <c r="G204" s="301">
        <v>2.85</v>
      </c>
      <c r="H204" s="299">
        <f t="shared" si="122"/>
        <v>49.245921822099106</v>
      </c>
      <c r="I204" s="300">
        <f t="shared" si="129"/>
        <v>0.87939146110891264</v>
      </c>
      <c r="J204" s="404">
        <f t="shared" si="130"/>
        <v>2.6984126984126986</v>
      </c>
      <c r="K204" s="299">
        <f t="shared" si="123"/>
        <v>166.76470588235293</v>
      </c>
      <c r="L204" s="405">
        <f t="shared" si="128"/>
        <v>50.461153375641345</v>
      </c>
      <c r="M204" s="362">
        <f t="shared" si="124"/>
        <v>5.3188526872737361E-2</v>
      </c>
      <c r="N204" s="406">
        <f t="shared" si="125"/>
        <v>0.31958730471239521</v>
      </c>
      <c r="O204" s="330" t="s">
        <v>67</v>
      </c>
      <c r="P204" s="286" t="s">
        <v>67</v>
      </c>
      <c r="Q204" s="330" t="s">
        <v>27</v>
      </c>
      <c r="R204" s="272">
        <v>400</v>
      </c>
      <c r="S204" s="272">
        <f t="shared" si="131"/>
        <v>425</v>
      </c>
      <c r="T204" s="272">
        <f t="shared" si="132"/>
        <v>450</v>
      </c>
      <c r="U204" s="272">
        <f t="shared" si="133"/>
        <v>475</v>
      </c>
      <c r="V204" s="272">
        <f t="shared" si="134"/>
        <v>500</v>
      </c>
      <c r="W204" s="272">
        <f t="shared" si="135"/>
        <v>525</v>
      </c>
      <c r="X204" s="272">
        <f t="shared" si="136"/>
        <v>550</v>
      </c>
      <c r="Y204" s="274" t="s">
        <v>321</v>
      </c>
      <c r="Z204" s="356"/>
      <c r="AA204" s="419">
        <f>(R204-25)/2.6</f>
        <v>144.23076923076923</v>
      </c>
      <c r="AB204" s="420">
        <f>R204/2.6</f>
        <v>153.84615384615384</v>
      </c>
      <c r="AC204" s="420">
        <f>(R204+25)/2.6</f>
        <v>163.46153846153845</v>
      </c>
      <c r="AD204" s="420">
        <f>(R204+50)/2.6</f>
        <v>173.07692307692307</v>
      </c>
      <c r="AE204" s="420">
        <f>(R204+75)/2.6</f>
        <v>182.69230769230768</v>
      </c>
      <c r="AF204" s="420">
        <f>(R204+100)/2.6</f>
        <v>192.30769230769229</v>
      </c>
      <c r="AG204" s="420">
        <f>(R204+125)/2.6</f>
        <v>201.92307692307691</v>
      </c>
      <c r="AH204" s="420">
        <f>(R204+150)/2.6</f>
        <v>211.53846153846152</v>
      </c>
      <c r="AI204" s="431" t="s">
        <v>331</v>
      </c>
      <c r="AJ204" s="563" t="s">
        <v>291</v>
      </c>
      <c r="AK204" s="564">
        <v>14</v>
      </c>
      <c r="AL204" s="565">
        <v>17</v>
      </c>
      <c r="AM204" s="566">
        <v>15</v>
      </c>
      <c r="AN204" s="419">
        <f t="shared" si="142"/>
        <v>186.04651162790699</v>
      </c>
      <c r="AO204" s="420">
        <f t="shared" si="142"/>
        <v>197.67441860465118</v>
      </c>
      <c r="AP204" s="420">
        <f t="shared" si="142"/>
        <v>209.30232558139537</v>
      </c>
      <c r="AQ204" s="420">
        <f t="shared" si="141"/>
        <v>220.93023255813955</v>
      </c>
      <c r="AR204" s="420">
        <f t="shared" si="120"/>
        <v>232.55813953488374</v>
      </c>
      <c r="AS204" s="420">
        <f t="shared" si="120"/>
        <v>244.18604651162792</v>
      </c>
      <c r="AT204" s="420">
        <f t="shared" si="118"/>
        <v>255.81395348837211</v>
      </c>
      <c r="AU204" s="422" t="str">
        <f t="shared" si="138"/>
        <v>151310-E-002</v>
      </c>
      <c r="AV204" s="421" t="str">
        <f t="shared" si="127"/>
        <v>VIP01</v>
      </c>
      <c r="AW204" s="422" t="str">
        <f t="shared" si="139"/>
        <v>151512-E-002</v>
      </c>
      <c r="AX204" s="422" t="str">
        <f t="shared" si="140"/>
        <v>KI03</v>
      </c>
      <c r="AY204" s="284"/>
      <c r="AZ204" s="286"/>
    </row>
    <row r="205" spans="1:52" s="271" customFormat="1" ht="13.5" customHeight="1" x14ac:dyDescent="0.2">
      <c r="A205" s="512" t="s">
        <v>131</v>
      </c>
      <c r="B205" s="313" t="s">
        <v>221</v>
      </c>
      <c r="C205" s="551">
        <v>11</v>
      </c>
      <c r="D205" s="336">
        <v>200</v>
      </c>
      <c r="E205" s="272">
        <v>240</v>
      </c>
      <c r="F205" s="337">
        <v>76</v>
      </c>
      <c r="G205" s="305">
        <v>2.85</v>
      </c>
      <c r="H205" s="299">
        <f t="shared" si="122"/>
        <v>40.012311480455523</v>
      </c>
      <c r="I205" s="300">
        <f t="shared" si="129"/>
        <v>0.71450556215099148</v>
      </c>
      <c r="J205" s="404">
        <f t="shared" si="130"/>
        <v>2.6315789473684212</v>
      </c>
      <c r="K205" s="299">
        <f t="shared" si="123"/>
        <v>167.60714285714286</v>
      </c>
      <c r="L205" s="405">
        <f t="shared" si="128"/>
        <v>54.732805519176516</v>
      </c>
      <c r="M205" s="362">
        <f t="shared" si="124"/>
        <v>7.6638965835641698E-2</v>
      </c>
      <c r="N205" s="406">
        <f t="shared" si="125"/>
        <v>0.35365812797006363</v>
      </c>
      <c r="O205" s="330" t="s">
        <v>4</v>
      </c>
      <c r="P205" s="286" t="s">
        <v>9</v>
      </c>
      <c r="Q205" s="330" t="s">
        <v>19</v>
      </c>
      <c r="R205" s="272">
        <v>325</v>
      </c>
      <c r="S205" s="272">
        <f t="shared" si="131"/>
        <v>350</v>
      </c>
      <c r="T205" s="272">
        <f t="shared" si="132"/>
        <v>375</v>
      </c>
      <c r="U205" s="272">
        <f t="shared" si="133"/>
        <v>400</v>
      </c>
      <c r="V205" s="272">
        <f t="shared" si="134"/>
        <v>425</v>
      </c>
      <c r="W205" s="272">
        <f t="shared" si="135"/>
        <v>450</v>
      </c>
      <c r="X205" s="272">
        <f t="shared" si="136"/>
        <v>475</v>
      </c>
      <c r="Y205" s="274" t="s">
        <v>324</v>
      </c>
      <c r="Z205" s="355" t="s">
        <v>325</v>
      </c>
      <c r="AA205" s="360">
        <f>(R205-25)/2.37</f>
        <v>126.58227848101265</v>
      </c>
      <c r="AB205" s="343">
        <f>(R205)/2.37</f>
        <v>137.13080168776369</v>
      </c>
      <c r="AC205" s="343">
        <f>(R205+25)/2.37</f>
        <v>147.67932489451476</v>
      </c>
      <c r="AD205" s="343">
        <f>(R205+50)/2.37</f>
        <v>158.22784810126581</v>
      </c>
      <c r="AE205" s="343">
        <f>(R205+75)/2.37</f>
        <v>168.77637130801688</v>
      </c>
      <c r="AF205" s="343">
        <f>(R205+100)/2.37</f>
        <v>179.32489451476792</v>
      </c>
      <c r="AG205" s="343">
        <f>(R205+125)/2.37</f>
        <v>189.87341772151899</v>
      </c>
      <c r="AH205" s="343">
        <f>(R205+150)/2.37</f>
        <v>200.42194092827003</v>
      </c>
      <c r="AI205" s="274" t="s">
        <v>329</v>
      </c>
      <c r="AJ205" s="374" t="s">
        <v>291</v>
      </c>
      <c r="AK205" s="369">
        <v>17</v>
      </c>
      <c r="AL205" s="321">
        <v>17</v>
      </c>
      <c r="AM205" s="323">
        <v>10</v>
      </c>
      <c r="AN205" s="419">
        <f t="shared" si="142"/>
        <v>151.16279069767444</v>
      </c>
      <c r="AO205" s="420">
        <f t="shared" si="142"/>
        <v>162.79069767441862</v>
      </c>
      <c r="AP205" s="420">
        <f t="shared" si="142"/>
        <v>174.41860465116281</v>
      </c>
      <c r="AQ205" s="420">
        <f t="shared" si="141"/>
        <v>186.04651162790699</v>
      </c>
      <c r="AR205" s="420">
        <f t="shared" si="120"/>
        <v>197.67441860465118</v>
      </c>
      <c r="AS205" s="420">
        <f t="shared" si="120"/>
        <v>209.30232558139537</v>
      </c>
      <c r="AT205" s="420">
        <f t="shared" si="118"/>
        <v>220.93023255813955</v>
      </c>
      <c r="AU205" s="324" t="str">
        <f t="shared" si="138"/>
        <v/>
      </c>
      <c r="AV205" s="421" t="str">
        <f t="shared" si="127"/>
        <v>VIP01</v>
      </c>
      <c r="AW205" s="324" t="str">
        <f t="shared" si="139"/>
        <v/>
      </c>
      <c r="AX205" s="422" t="str">
        <f t="shared" si="140"/>
        <v>KI03</v>
      </c>
      <c r="AY205" s="284"/>
      <c r="AZ205" s="286"/>
    </row>
    <row r="206" spans="1:52" s="271" customFormat="1" ht="13.5" customHeight="1" x14ac:dyDescent="0.2">
      <c r="A206" s="512" t="s">
        <v>134</v>
      </c>
      <c r="B206" s="313" t="s">
        <v>508</v>
      </c>
      <c r="C206" s="551">
        <v>2</v>
      </c>
      <c r="D206" s="336">
        <v>150</v>
      </c>
      <c r="E206" s="272">
        <v>200</v>
      </c>
      <c r="F206" s="337">
        <v>57</v>
      </c>
      <c r="G206" s="305">
        <v>2.64</v>
      </c>
      <c r="H206" s="299">
        <f t="shared" si="122"/>
        <v>60.979109274563811</v>
      </c>
      <c r="I206" s="300">
        <f t="shared" si="129"/>
        <v>1.088912665617211</v>
      </c>
      <c r="J206" s="404">
        <f t="shared" si="130"/>
        <v>2.6315789473684212</v>
      </c>
      <c r="K206" s="299">
        <f t="shared" si="123"/>
        <v>164.38392857142856</v>
      </c>
      <c r="L206" s="405">
        <f t="shared" si="128"/>
        <v>47.4</v>
      </c>
      <c r="M206" s="362">
        <f t="shared" si="124"/>
        <v>3.1897926634768502E-3</v>
      </c>
      <c r="N206" s="406">
        <f t="shared" si="125"/>
        <v>0.28927207430340557</v>
      </c>
      <c r="O206" s="330" t="s">
        <v>15</v>
      </c>
      <c r="P206" s="286" t="s">
        <v>13</v>
      </c>
      <c r="Q206" s="427"/>
      <c r="R206" s="422">
        <v>425</v>
      </c>
      <c r="S206" s="422">
        <f t="shared" si="131"/>
        <v>450</v>
      </c>
      <c r="T206" s="422">
        <f t="shared" si="132"/>
        <v>475</v>
      </c>
      <c r="U206" s="422">
        <f t="shared" si="133"/>
        <v>500</v>
      </c>
      <c r="V206" s="422">
        <f t="shared" si="134"/>
        <v>525</v>
      </c>
      <c r="W206" s="422">
        <f t="shared" si="135"/>
        <v>550</v>
      </c>
      <c r="X206" s="422">
        <f t="shared" si="136"/>
        <v>575</v>
      </c>
      <c r="Y206" s="298"/>
      <c r="Z206" s="356"/>
      <c r="AA206" s="428"/>
      <c r="AB206" s="429"/>
      <c r="AC206" s="429"/>
      <c r="AD206" s="429"/>
      <c r="AE206" s="429"/>
      <c r="AF206" s="429"/>
      <c r="AG206" s="429"/>
      <c r="AH206" s="429"/>
      <c r="AI206" s="298"/>
      <c r="AJ206" s="374"/>
      <c r="AK206" s="369"/>
      <c r="AL206" s="321"/>
      <c r="AM206" s="323"/>
      <c r="AN206" s="360">
        <f t="shared" si="142"/>
        <v>197.67441860465118</v>
      </c>
      <c r="AO206" s="343">
        <f t="shared" si="142"/>
        <v>209.30232558139537</v>
      </c>
      <c r="AP206" s="343">
        <f t="shared" si="142"/>
        <v>220.93023255813955</v>
      </c>
      <c r="AQ206" s="343">
        <f t="shared" si="141"/>
        <v>232.55813953488374</v>
      </c>
      <c r="AR206" s="343">
        <f t="shared" si="120"/>
        <v>244.18604651162792</v>
      </c>
      <c r="AS206" s="343">
        <f t="shared" si="120"/>
        <v>255.81395348837211</v>
      </c>
      <c r="AT206" s="343">
        <f t="shared" si="118"/>
        <v>267.44186046511629</v>
      </c>
      <c r="AU206" s="284" t="str">
        <f t="shared" si="138"/>
        <v>151310-E-003</v>
      </c>
      <c r="AV206" s="309" t="str">
        <f t="shared" si="127"/>
        <v>VIP01</v>
      </c>
      <c r="AW206" s="284" t="str">
        <f t="shared" si="139"/>
        <v>151512-E-003</v>
      </c>
      <c r="AX206" s="284" t="str">
        <f t="shared" si="140"/>
        <v>KI03</v>
      </c>
      <c r="AY206" s="284"/>
      <c r="AZ206" s="286"/>
    </row>
    <row r="207" spans="1:52" s="271" customFormat="1" ht="13.5" customHeight="1" x14ac:dyDescent="0.2">
      <c r="A207" s="512" t="s">
        <v>134</v>
      </c>
      <c r="B207" s="348" t="s">
        <v>384</v>
      </c>
      <c r="C207" s="554">
        <v>3</v>
      </c>
      <c r="D207" s="336">
        <v>150</v>
      </c>
      <c r="E207" s="272">
        <v>200</v>
      </c>
      <c r="F207" s="337">
        <v>57</v>
      </c>
      <c r="G207" s="301">
        <v>2.81</v>
      </c>
      <c r="H207" s="299">
        <f t="shared" si="122"/>
        <v>56.990159699091954</v>
      </c>
      <c r="I207" s="300">
        <f t="shared" si="129"/>
        <v>1.0176814231980706</v>
      </c>
      <c r="J207" s="404">
        <f t="shared" si="130"/>
        <v>2.6315789473684212</v>
      </c>
      <c r="K207" s="299">
        <f t="shared" si="123"/>
        <v>174.05357142857144</v>
      </c>
      <c r="L207" s="405">
        <f t="shared" si="128"/>
        <v>47.4</v>
      </c>
      <c r="M207" s="362">
        <f t="shared" si="124"/>
        <v>6.3495036523693524E-2</v>
      </c>
      <c r="N207" s="406">
        <f t="shared" si="125"/>
        <v>0.29079391812865496</v>
      </c>
      <c r="O207" s="330" t="s">
        <v>65</v>
      </c>
      <c r="P207" s="286" t="s">
        <v>65</v>
      </c>
      <c r="Q207" s="427"/>
      <c r="R207" s="422">
        <v>450</v>
      </c>
      <c r="S207" s="422">
        <f t="shared" si="131"/>
        <v>475</v>
      </c>
      <c r="T207" s="422">
        <f t="shared" si="132"/>
        <v>500</v>
      </c>
      <c r="U207" s="422">
        <f t="shared" si="133"/>
        <v>525</v>
      </c>
      <c r="V207" s="422">
        <f t="shared" si="134"/>
        <v>550</v>
      </c>
      <c r="W207" s="422">
        <f t="shared" si="135"/>
        <v>575</v>
      </c>
      <c r="X207" s="422">
        <f t="shared" si="136"/>
        <v>600</v>
      </c>
      <c r="Y207" s="298"/>
      <c r="Z207" s="356"/>
      <c r="AA207" s="428"/>
      <c r="AB207" s="429"/>
      <c r="AC207" s="429"/>
      <c r="AD207" s="429"/>
      <c r="AE207" s="429"/>
      <c r="AF207" s="429"/>
      <c r="AG207" s="429"/>
      <c r="AH207" s="429"/>
      <c r="AI207" s="298"/>
      <c r="AJ207" s="374"/>
      <c r="AK207" s="369"/>
      <c r="AL207" s="321"/>
      <c r="AM207" s="323"/>
      <c r="AN207" s="360">
        <f t="shared" si="142"/>
        <v>209.30232558139537</v>
      </c>
      <c r="AO207" s="343">
        <f t="shared" si="142"/>
        <v>220.93023255813955</v>
      </c>
      <c r="AP207" s="343">
        <f t="shared" si="142"/>
        <v>232.55813953488374</v>
      </c>
      <c r="AQ207" s="343">
        <f t="shared" si="141"/>
        <v>244.18604651162792</v>
      </c>
      <c r="AR207" s="343">
        <f t="shared" si="120"/>
        <v>255.81395348837211</v>
      </c>
      <c r="AS207" s="343">
        <f t="shared" si="120"/>
        <v>267.44186046511629</v>
      </c>
      <c r="AT207" s="343">
        <f t="shared" si="118"/>
        <v>279.06976744186045</v>
      </c>
      <c r="AU207" s="284" t="str">
        <f t="shared" si="138"/>
        <v>151310-E-003</v>
      </c>
      <c r="AV207" s="309" t="str">
        <f t="shared" si="127"/>
        <v>VIP01</v>
      </c>
      <c r="AW207" s="284" t="str">
        <f t="shared" si="139"/>
        <v>151512-E-003</v>
      </c>
      <c r="AX207" s="284" t="str">
        <f t="shared" si="140"/>
        <v>KI03</v>
      </c>
      <c r="AY207" s="320"/>
      <c r="AZ207" s="328"/>
    </row>
    <row r="208" spans="1:52" s="271" customFormat="1" ht="13.5" customHeight="1" x14ac:dyDescent="0.2">
      <c r="A208" s="512" t="s">
        <v>134</v>
      </c>
      <c r="B208" s="348" t="s">
        <v>136</v>
      </c>
      <c r="C208" s="554">
        <v>4</v>
      </c>
      <c r="D208" s="336">
        <v>165</v>
      </c>
      <c r="E208" s="272">
        <v>216</v>
      </c>
      <c r="F208" s="337">
        <v>63</v>
      </c>
      <c r="G208" s="301">
        <v>2.6</v>
      </c>
      <c r="H208" s="299">
        <f t="shared" si="122"/>
        <v>55.473372781065081</v>
      </c>
      <c r="I208" s="300">
        <f t="shared" si="129"/>
        <v>0.99059594251901928</v>
      </c>
      <c r="J208" s="404">
        <f t="shared" si="130"/>
        <v>2.6190476190476191</v>
      </c>
      <c r="K208" s="299">
        <f t="shared" si="123"/>
        <v>161.07954545454544</v>
      </c>
      <c r="L208" s="405">
        <f t="shared" si="128"/>
        <v>49.713539403265187</v>
      </c>
      <c r="M208" s="362">
        <f t="shared" si="124"/>
        <v>-7.3260073260073E-3</v>
      </c>
      <c r="N208" s="406">
        <f t="shared" si="125"/>
        <v>0.30638270210012325</v>
      </c>
      <c r="O208" s="330" t="s">
        <v>15</v>
      </c>
      <c r="P208" s="286" t="s">
        <v>12</v>
      </c>
      <c r="Q208" s="330"/>
      <c r="R208" s="272">
        <v>375</v>
      </c>
      <c r="S208" s="272">
        <f t="shared" si="131"/>
        <v>400</v>
      </c>
      <c r="T208" s="272">
        <f t="shared" si="132"/>
        <v>425</v>
      </c>
      <c r="U208" s="272">
        <f t="shared" si="133"/>
        <v>450</v>
      </c>
      <c r="V208" s="272">
        <f t="shared" si="134"/>
        <v>475</v>
      </c>
      <c r="W208" s="272">
        <f t="shared" si="135"/>
        <v>500</v>
      </c>
      <c r="X208" s="272">
        <f t="shared" si="136"/>
        <v>525</v>
      </c>
      <c r="Y208" s="274" t="s">
        <v>321</v>
      </c>
      <c r="Z208" s="356"/>
      <c r="AA208" s="360">
        <f>(R208-25)/2.6</f>
        <v>134.61538461538461</v>
      </c>
      <c r="AB208" s="343">
        <f>R208/2.6</f>
        <v>144.23076923076923</v>
      </c>
      <c r="AC208" s="343">
        <f>(R208+25)/2.6</f>
        <v>153.84615384615384</v>
      </c>
      <c r="AD208" s="343">
        <f>(R208+50)/2.6</f>
        <v>163.46153846153845</v>
      </c>
      <c r="AE208" s="343">
        <f>(R208+75)/2.6</f>
        <v>173.07692307692307</v>
      </c>
      <c r="AF208" s="343">
        <f>(R208+100)/2.6</f>
        <v>182.69230769230768</v>
      </c>
      <c r="AG208" s="343">
        <f>(R208+125)/2.6</f>
        <v>192.30769230769229</v>
      </c>
      <c r="AH208" s="343">
        <f>(R208+150)/2.6</f>
        <v>201.92307692307691</v>
      </c>
      <c r="AI208" s="274" t="s">
        <v>331</v>
      </c>
      <c r="AJ208" s="374"/>
      <c r="AK208" s="369"/>
      <c r="AL208" s="321"/>
      <c r="AM208" s="323"/>
      <c r="AN208" s="360">
        <f t="shared" si="142"/>
        <v>174.41860465116281</v>
      </c>
      <c r="AO208" s="343">
        <f t="shared" si="142"/>
        <v>186.04651162790699</v>
      </c>
      <c r="AP208" s="343">
        <f t="shared" si="142"/>
        <v>197.67441860465118</v>
      </c>
      <c r="AQ208" s="343">
        <f t="shared" si="141"/>
        <v>209.30232558139537</v>
      </c>
      <c r="AR208" s="343">
        <f t="shared" si="120"/>
        <v>220.93023255813955</v>
      </c>
      <c r="AS208" s="343">
        <f t="shared" si="120"/>
        <v>232.55813953488374</v>
      </c>
      <c r="AT208" s="343">
        <f t="shared" si="118"/>
        <v>244.18604651162792</v>
      </c>
      <c r="AU208" s="284" t="str">
        <f t="shared" si="138"/>
        <v>151310-E-002</v>
      </c>
      <c r="AV208" s="309" t="str">
        <f t="shared" si="127"/>
        <v>VIP01</v>
      </c>
      <c r="AW208" s="284" t="str">
        <f t="shared" si="139"/>
        <v>151512-E-002</v>
      </c>
      <c r="AX208" s="284" t="str">
        <f t="shared" si="140"/>
        <v>KI03</v>
      </c>
      <c r="AY208" s="320"/>
      <c r="AZ208" s="328"/>
    </row>
    <row r="209" spans="1:52" s="271" customFormat="1" ht="13.5" customHeight="1" x14ac:dyDescent="0.2">
      <c r="A209" s="512" t="s">
        <v>134</v>
      </c>
      <c r="B209" s="348" t="s">
        <v>385</v>
      </c>
      <c r="C209" s="554">
        <v>5</v>
      </c>
      <c r="D209" s="336">
        <v>160</v>
      </c>
      <c r="E209" s="272">
        <v>200</v>
      </c>
      <c r="F209" s="337">
        <v>57</v>
      </c>
      <c r="G209" s="301">
        <v>2.807017543859649</v>
      </c>
      <c r="H209" s="299">
        <f t="shared" si="122"/>
        <v>60.284179687500007</v>
      </c>
      <c r="I209" s="300">
        <f t="shared" si="129"/>
        <v>1.0765032087053572</v>
      </c>
      <c r="J209" s="404">
        <f t="shared" si="130"/>
        <v>2.807017543859649</v>
      </c>
      <c r="K209" s="299">
        <f t="shared" si="123"/>
        <v>172.24051339285717</v>
      </c>
      <c r="L209" s="405">
        <f t="shared" si="128"/>
        <v>48.954509496061739</v>
      </c>
      <c r="M209" s="362">
        <f t="shared" si="124"/>
        <v>0</v>
      </c>
      <c r="N209" s="406">
        <f t="shared" si="125"/>
        <v>0.28422180433475119</v>
      </c>
      <c r="O209" s="330" t="s">
        <v>15</v>
      </c>
      <c r="P209" s="286" t="s">
        <v>12</v>
      </c>
      <c r="Q209" s="427"/>
      <c r="R209" s="422">
        <v>475</v>
      </c>
      <c r="S209" s="422">
        <f t="shared" si="131"/>
        <v>500</v>
      </c>
      <c r="T209" s="422">
        <f t="shared" si="132"/>
        <v>525</v>
      </c>
      <c r="U209" s="422">
        <f t="shared" si="133"/>
        <v>550</v>
      </c>
      <c r="V209" s="422">
        <f t="shared" si="134"/>
        <v>575</v>
      </c>
      <c r="W209" s="422">
        <f t="shared" si="135"/>
        <v>600</v>
      </c>
      <c r="X209" s="422">
        <f t="shared" si="136"/>
        <v>625</v>
      </c>
      <c r="Y209" s="298"/>
      <c r="Z209" s="356"/>
      <c r="AA209" s="428"/>
      <c r="AB209" s="429"/>
      <c r="AC209" s="429"/>
      <c r="AD209" s="429"/>
      <c r="AE209" s="429"/>
      <c r="AF209" s="429"/>
      <c r="AG209" s="429"/>
      <c r="AH209" s="429"/>
      <c r="AI209" s="298"/>
      <c r="AJ209" s="374"/>
      <c r="AK209" s="369"/>
      <c r="AL209" s="321"/>
      <c r="AM209" s="323"/>
      <c r="AN209" s="360">
        <f t="shared" si="142"/>
        <v>220.93023255813955</v>
      </c>
      <c r="AO209" s="343">
        <f t="shared" si="142"/>
        <v>232.55813953488374</v>
      </c>
      <c r="AP209" s="343">
        <f t="shared" si="142"/>
        <v>244.18604651162792</v>
      </c>
      <c r="AQ209" s="343">
        <f t="shared" si="141"/>
        <v>255.81395348837211</v>
      </c>
      <c r="AR209" s="343">
        <f t="shared" si="120"/>
        <v>267.44186046511629</v>
      </c>
      <c r="AS209" s="343">
        <f t="shared" si="120"/>
        <v>279.06976744186045</v>
      </c>
      <c r="AT209" s="343">
        <f t="shared" si="118"/>
        <v>290.69767441860466</v>
      </c>
      <c r="AU209" s="284" t="str">
        <f t="shared" si="138"/>
        <v>151310-E-003</v>
      </c>
      <c r="AV209" s="309" t="str">
        <f t="shared" si="127"/>
        <v>VIP01</v>
      </c>
      <c r="AW209" s="284" t="str">
        <f t="shared" si="139"/>
        <v>151512-E-003</v>
      </c>
      <c r="AX209" s="284" t="str">
        <f t="shared" si="140"/>
        <v>KI03</v>
      </c>
      <c r="AY209" s="320"/>
      <c r="AZ209" s="328"/>
    </row>
    <row r="210" spans="1:52" s="271" customFormat="1" ht="13.5" customHeight="1" x14ac:dyDescent="0.2">
      <c r="A210" s="512" t="s">
        <v>134</v>
      </c>
      <c r="B210" s="348" t="s">
        <v>386</v>
      </c>
      <c r="C210" s="551">
        <v>6</v>
      </c>
      <c r="D210" s="336">
        <v>170</v>
      </c>
      <c r="E210" s="272">
        <v>216</v>
      </c>
      <c r="F210" s="337">
        <v>63</v>
      </c>
      <c r="G210" s="301">
        <v>3.02</v>
      </c>
      <c r="H210" s="299">
        <f t="shared" si="122"/>
        <v>49.339941230647781</v>
      </c>
      <c r="I210" s="300">
        <f t="shared" si="129"/>
        <v>0.88107037911871033</v>
      </c>
      <c r="J210" s="404">
        <f t="shared" si="130"/>
        <v>2.6984126984126986</v>
      </c>
      <c r="K210" s="299">
        <f t="shared" si="123"/>
        <v>187.61029411764707</v>
      </c>
      <c r="L210" s="405">
        <f t="shared" si="128"/>
        <v>50.461153375641345</v>
      </c>
      <c r="M210" s="362">
        <f t="shared" si="124"/>
        <v>0.10648586145274881</v>
      </c>
      <c r="N210" s="406">
        <f t="shared" si="125"/>
        <v>0.30102258408777649</v>
      </c>
      <c r="O210" s="330" t="s">
        <v>65</v>
      </c>
      <c r="P210" s="286" t="s">
        <v>65</v>
      </c>
      <c r="Q210" s="330"/>
      <c r="R210" s="272">
        <v>450</v>
      </c>
      <c r="S210" s="272">
        <f t="shared" si="131"/>
        <v>475</v>
      </c>
      <c r="T210" s="272">
        <f t="shared" si="132"/>
        <v>500</v>
      </c>
      <c r="U210" s="272">
        <f t="shared" si="133"/>
        <v>525</v>
      </c>
      <c r="V210" s="272">
        <f t="shared" si="134"/>
        <v>550</v>
      </c>
      <c r="W210" s="272">
        <f t="shared" si="135"/>
        <v>575</v>
      </c>
      <c r="X210" s="272">
        <f t="shared" si="136"/>
        <v>600</v>
      </c>
      <c r="Y210" s="274" t="s">
        <v>321</v>
      </c>
      <c r="Z210" s="356"/>
      <c r="AA210" s="360">
        <f>(R210-25)/2.6</f>
        <v>163.46153846153845</v>
      </c>
      <c r="AB210" s="343">
        <f>R210/2.6</f>
        <v>173.07692307692307</v>
      </c>
      <c r="AC210" s="343">
        <f>(R210+25)/2.6</f>
        <v>182.69230769230768</v>
      </c>
      <c r="AD210" s="343">
        <f>(R210+50)/2.6</f>
        <v>192.30769230769229</v>
      </c>
      <c r="AE210" s="343">
        <f>(R210+75)/2.6</f>
        <v>201.92307692307691</v>
      </c>
      <c r="AF210" s="343">
        <f>(R210+100)/2.6</f>
        <v>211.53846153846152</v>
      </c>
      <c r="AG210" s="343">
        <f>(R210+125)/2.6</f>
        <v>221.15384615384616</v>
      </c>
      <c r="AH210" s="343">
        <f>(R210+150)/2.6</f>
        <v>230.76923076923077</v>
      </c>
      <c r="AI210" s="274" t="s">
        <v>331</v>
      </c>
      <c r="AJ210" s="374"/>
      <c r="AK210" s="369"/>
      <c r="AL210" s="321"/>
      <c r="AM210" s="323"/>
      <c r="AN210" s="360">
        <f t="shared" si="142"/>
        <v>209.30232558139537</v>
      </c>
      <c r="AO210" s="343">
        <f t="shared" si="142"/>
        <v>220.93023255813955</v>
      </c>
      <c r="AP210" s="343">
        <f t="shared" si="142"/>
        <v>232.55813953488374</v>
      </c>
      <c r="AQ210" s="343">
        <f t="shared" si="141"/>
        <v>244.18604651162792</v>
      </c>
      <c r="AR210" s="343">
        <f t="shared" si="120"/>
        <v>255.81395348837211</v>
      </c>
      <c r="AS210" s="343">
        <f t="shared" si="120"/>
        <v>267.44186046511629</v>
      </c>
      <c r="AT210" s="343">
        <f t="shared" si="118"/>
        <v>279.06976744186045</v>
      </c>
      <c r="AU210" s="284" t="str">
        <f t="shared" si="138"/>
        <v>151310-E-002</v>
      </c>
      <c r="AV210" s="309" t="str">
        <f t="shared" si="127"/>
        <v>VIP01</v>
      </c>
      <c r="AW210" s="284" t="str">
        <f t="shared" si="139"/>
        <v>151512-E-002</v>
      </c>
      <c r="AX210" s="284" t="str">
        <f t="shared" si="140"/>
        <v>KI04</v>
      </c>
      <c r="AY210" s="320"/>
      <c r="AZ210" s="328"/>
    </row>
    <row r="211" spans="1:52" s="271" customFormat="1" ht="13.5" customHeight="1" x14ac:dyDescent="0.2">
      <c r="A211" s="512" t="s">
        <v>134</v>
      </c>
      <c r="B211" s="313" t="s">
        <v>135</v>
      </c>
      <c r="C211" s="554">
        <v>7</v>
      </c>
      <c r="D211" s="336">
        <v>200</v>
      </c>
      <c r="E211" s="272">
        <v>240</v>
      </c>
      <c r="F211" s="337">
        <v>76</v>
      </c>
      <c r="G211" s="301">
        <v>2.68</v>
      </c>
      <c r="H211" s="299">
        <f t="shared" si="122"/>
        <v>38.28803742481621</v>
      </c>
      <c r="I211" s="300">
        <f t="shared" si="129"/>
        <v>0.68371495401457516</v>
      </c>
      <c r="J211" s="404">
        <f t="shared" si="130"/>
        <v>2.6315789473684212</v>
      </c>
      <c r="K211" s="299">
        <f t="shared" si="123"/>
        <v>141.82142857142856</v>
      </c>
      <c r="L211" s="405">
        <f t="shared" si="128"/>
        <v>54.732805519176516</v>
      </c>
      <c r="M211" s="362">
        <f t="shared" si="124"/>
        <v>1.8067556952081686E-2</v>
      </c>
      <c r="N211" s="406">
        <f t="shared" si="125"/>
        <v>0.39302868192909152</v>
      </c>
      <c r="O211" s="330" t="s">
        <v>4</v>
      </c>
      <c r="P211" s="286" t="s">
        <v>15</v>
      </c>
      <c r="Q211" s="330" t="s">
        <v>19</v>
      </c>
      <c r="R211" s="272">
        <v>275</v>
      </c>
      <c r="S211" s="272">
        <f t="shared" si="131"/>
        <v>300</v>
      </c>
      <c r="T211" s="272">
        <f t="shared" si="132"/>
        <v>325</v>
      </c>
      <c r="U211" s="272">
        <f t="shared" si="133"/>
        <v>350</v>
      </c>
      <c r="V211" s="272">
        <f t="shared" si="134"/>
        <v>375</v>
      </c>
      <c r="W211" s="272">
        <f t="shared" si="135"/>
        <v>400</v>
      </c>
      <c r="X211" s="272">
        <f t="shared" si="136"/>
        <v>425</v>
      </c>
      <c r="Y211" s="274" t="s">
        <v>324</v>
      </c>
      <c r="Z211" s="355" t="s">
        <v>325</v>
      </c>
      <c r="AA211" s="360">
        <f>(R211-25)/2.37</f>
        <v>105.48523206751054</v>
      </c>
      <c r="AB211" s="343">
        <f>(R211)/2.37</f>
        <v>116.03375527426159</v>
      </c>
      <c r="AC211" s="343">
        <f>(R211+25)/2.37</f>
        <v>126.58227848101265</v>
      </c>
      <c r="AD211" s="343">
        <f>(R211+50)/2.37</f>
        <v>137.13080168776369</v>
      </c>
      <c r="AE211" s="343">
        <f>(R211+75)/2.37</f>
        <v>147.67932489451476</v>
      </c>
      <c r="AF211" s="343">
        <f>(R211+100)/2.37</f>
        <v>158.22784810126581</v>
      </c>
      <c r="AG211" s="343">
        <f>(R211+125)/2.37</f>
        <v>168.77637130801688</v>
      </c>
      <c r="AH211" s="343">
        <f>(R211+150)/2.37</f>
        <v>179.32489451476792</v>
      </c>
      <c r="AI211" s="274" t="s">
        <v>329</v>
      </c>
      <c r="AJ211" s="374" t="s">
        <v>291</v>
      </c>
      <c r="AK211" s="369">
        <v>17</v>
      </c>
      <c r="AL211" s="321">
        <v>17</v>
      </c>
      <c r="AM211" s="323">
        <v>10</v>
      </c>
      <c r="AN211" s="419">
        <f t="shared" si="142"/>
        <v>127.90697674418605</v>
      </c>
      <c r="AO211" s="420">
        <f t="shared" si="142"/>
        <v>139.53488372093022</v>
      </c>
      <c r="AP211" s="420">
        <f t="shared" si="142"/>
        <v>151.16279069767444</v>
      </c>
      <c r="AQ211" s="420">
        <f t="shared" si="141"/>
        <v>162.79069767441862</v>
      </c>
      <c r="AR211" s="420">
        <f t="shared" si="120"/>
        <v>174.41860465116281</v>
      </c>
      <c r="AS211" s="420">
        <f t="shared" si="120"/>
        <v>186.04651162790699</v>
      </c>
      <c r="AT211" s="420">
        <f t="shared" si="118"/>
        <v>197.67441860465118</v>
      </c>
      <c r="AU211" s="324" t="str">
        <f t="shared" si="138"/>
        <v/>
      </c>
      <c r="AV211" s="421" t="str">
        <f t="shared" si="127"/>
        <v>VIP01</v>
      </c>
      <c r="AW211" s="324" t="str">
        <f t="shared" si="139"/>
        <v/>
      </c>
      <c r="AX211" s="422" t="str">
        <f t="shared" si="140"/>
        <v>KI03</v>
      </c>
      <c r="AY211" s="284"/>
      <c r="AZ211" s="286"/>
    </row>
    <row r="212" spans="1:52" s="271" customFormat="1" ht="13.5" customHeight="1" x14ac:dyDescent="0.2">
      <c r="A212" s="512" t="s">
        <v>134</v>
      </c>
      <c r="B212" s="313" t="s">
        <v>309</v>
      </c>
      <c r="C212" s="554">
        <v>8</v>
      </c>
      <c r="D212" s="336">
        <v>200</v>
      </c>
      <c r="E212" s="272">
        <v>267</v>
      </c>
      <c r="F212" s="337">
        <v>89</v>
      </c>
      <c r="G212" s="301">
        <v>2.34</v>
      </c>
      <c r="H212" s="299">
        <f t="shared" si="122"/>
        <v>36.52567755131858</v>
      </c>
      <c r="I212" s="300">
        <f t="shared" si="129"/>
        <v>0.65224424198783182</v>
      </c>
      <c r="J212" s="404">
        <f t="shared" si="130"/>
        <v>2.2471910112359552</v>
      </c>
      <c r="K212" s="299">
        <f t="shared" si="123"/>
        <v>141.44642857142858</v>
      </c>
      <c r="L212" s="405">
        <f t="shared" si="128"/>
        <v>54.732805519176516</v>
      </c>
      <c r="M212" s="362">
        <f t="shared" si="124"/>
        <v>3.9661961010275491E-2</v>
      </c>
      <c r="N212" s="406">
        <f t="shared" si="125"/>
        <v>0.40293184467600507</v>
      </c>
      <c r="O212" s="330" t="s">
        <v>12</v>
      </c>
      <c r="P212" s="286" t="s">
        <v>13</v>
      </c>
      <c r="Q212" s="330" t="s">
        <v>30</v>
      </c>
      <c r="R212" s="272">
        <v>200</v>
      </c>
      <c r="S212" s="272">
        <f t="shared" si="131"/>
        <v>225</v>
      </c>
      <c r="T212" s="272">
        <f t="shared" si="132"/>
        <v>250</v>
      </c>
      <c r="U212" s="272">
        <f t="shared" si="133"/>
        <v>275</v>
      </c>
      <c r="V212" s="272">
        <f t="shared" si="134"/>
        <v>300</v>
      </c>
      <c r="W212" s="272">
        <f t="shared" si="135"/>
        <v>325</v>
      </c>
      <c r="X212" s="272">
        <f t="shared" si="136"/>
        <v>350</v>
      </c>
      <c r="Y212" s="274" t="s">
        <v>326</v>
      </c>
      <c r="Z212" s="355" t="s">
        <v>327</v>
      </c>
      <c r="AA212" s="360">
        <f>(R212-25)/2.15</f>
        <v>81.395348837209312</v>
      </c>
      <c r="AB212" s="343">
        <f>R212/2.15</f>
        <v>93.023255813953497</v>
      </c>
      <c r="AC212" s="343">
        <f>(R212+25)/2.37</f>
        <v>94.936708860759495</v>
      </c>
      <c r="AD212" s="343">
        <f>(R212+50)/2.15</f>
        <v>116.27906976744187</v>
      </c>
      <c r="AE212" s="343">
        <f>(R212+75)/2.15</f>
        <v>127.90697674418605</v>
      </c>
      <c r="AF212" s="343">
        <f>(R212+100)/2.15</f>
        <v>139.53488372093022</v>
      </c>
      <c r="AG212" s="343">
        <f>(R212+125)/2.15</f>
        <v>151.16279069767444</v>
      </c>
      <c r="AH212" s="343">
        <f>(R212+150)/2.15</f>
        <v>162.79069767441862</v>
      </c>
      <c r="AI212" s="274" t="s">
        <v>328</v>
      </c>
      <c r="AJ212" s="374" t="s">
        <v>291</v>
      </c>
      <c r="AK212" s="369">
        <v>12</v>
      </c>
      <c r="AL212" s="321">
        <v>15</v>
      </c>
      <c r="AM212" s="323">
        <v>20</v>
      </c>
      <c r="AN212" s="419">
        <f t="shared" si="142"/>
        <v>93.023255813953497</v>
      </c>
      <c r="AO212" s="420">
        <f t="shared" si="142"/>
        <v>104.65116279069768</v>
      </c>
      <c r="AP212" s="420">
        <f t="shared" si="142"/>
        <v>116.27906976744187</v>
      </c>
      <c r="AQ212" s="420">
        <f t="shared" si="141"/>
        <v>127.90697674418605</v>
      </c>
      <c r="AR212" s="420">
        <f t="shared" si="120"/>
        <v>139.53488372093022</v>
      </c>
      <c r="AS212" s="420">
        <f t="shared" si="120"/>
        <v>151.16279069767444</v>
      </c>
      <c r="AT212" s="420">
        <f t="shared" si="118"/>
        <v>162.79069767441862</v>
      </c>
      <c r="AU212" s="324" t="str">
        <f t="shared" si="138"/>
        <v/>
      </c>
      <c r="AV212" s="421" t="str">
        <f t="shared" si="127"/>
        <v>VIP02</v>
      </c>
      <c r="AW212" s="324" t="str">
        <f t="shared" si="139"/>
        <v/>
      </c>
      <c r="AX212" s="422" t="str">
        <f t="shared" si="140"/>
        <v>KI02</v>
      </c>
      <c r="AY212" s="284"/>
      <c r="AZ212" s="286"/>
    </row>
    <row r="213" spans="1:52" s="271" customFormat="1" ht="13.5" customHeight="1" x14ac:dyDescent="0.2">
      <c r="A213" s="512" t="s">
        <v>134</v>
      </c>
      <c r="B213" s="313" t="s">
        <v>307</v>
      </c>
      <c r="C213" s="554">
        <v>9</v>
      </c>
      <c r="D213" s="336">
        <v>200</v>
      </c>
      <c r="E213" s="272">
        <v>267</v>
      </c>
      <c r="F213" s="337">
        <v>89</v>
      </c>
      <c r="G213" s="301">
        <v>2.4</v>
      </c>
      <c r="H213" s="299">
        <f t="shared" si="122"/>
        <v>39.0625</v>
      </c>
      <c r="I213" s="300">
        <f t="shared" si="129"/>
        <v>0.6975446428571429</v>
      </c>
      <c r="J213" s="404">
        <f t="shared" si="130"/>
        <v>2.2471910112359552</v>
      </c>
      <c r="K213" s="299">
        <f t="shared" si="123"/>
        <v>159.12723214285714</v>
      </c>
      <c r="L213" s="405">
        <f t="shared" si="128"/>
        <v>54.732805519176516</v>
      </c>
      <c r="M213" s="362">
        <f t="shared" si="124"/>
        <v>6.3670411985018632E-2</v>
      </c>
      <c r="N213" s="406">
        <f t="shared" si="125"/>
        <v>0.36734527149949181</v>
      </c>
      <c r="O213" s="330" t="s">
        <v>56</v>
      </c>
      <c r="P213" s="286" t="s">
        <v>56</v>
      </c>
      <c r="Q213" s="330" t="s">
        <v>30</v>
      </c>
      <c r="R213" s="272">
        <v>225</v>
      </c>
      <c r="S213" s="272">
        <f t="shared" si="131"/>
        <v>250</v>
      </c>
      <c r="T213" s="272">
        <f t="shared" si="132"/>
        <v>275</v>
      </c>
      <c r="U213" s="272">
        <f t="shared" si="133"/>
        <v>300</v>
      </c>
      <c r="V213" s="272">
        <f t="shared" si="134"/>
        <v>325</v>
      </c>
      <c r="W213" s="272">
        <f t="shared" si="135"/>
        <v>350</v>
      </c>
      <c r="X213" s="272">
        <f t="shared" si="136"/>
        <v>375</v>
      </c>
      <c r="Y213" s="274" t="s">
        <v>326</v>
      </c>
      <c r="Z213" s="355" t="s">
        <v>327</v>
      </c>
      <c r="AA213" s="360">
        <f>(R213-25)/2.15</f>
        <v>93.023255813953497</v>
      </c>
      <c r="AB213" s="343">
        <f>R213/2.15</f>
        <v>104.65116279069768</v>
      </c>
      <c r="AC213" s="343">
        <f>(R213+25)/2.37</f>
        <v>105.48523206751054</v>
      </c>
      <c r="AD213" s="343">
        <f>(R213+50)/2.15</f>
        <v>127.90697674418605</v>
      </c>
      <c r="AE213" s="343">
        <f>(R213+75)/2.15</f>
        <v>139.53488372093022</v>
      </c>
      <c r="AF213" s="343">
        <f>(R213+100)/2.15</f>
        <v>151.16279069767444</v>
      </c>
      <c r="AG213" s="343">
        <f>(R213+125)/2.15</f>
        <v>162.79069767441862</v>
      </c>
      <c r="AH213" s="343">
        <f>(R213+150)/2.15</f>
        <v>174.41860465116281</v>
      </c>
      <c r="AI213" s="274" t="s">
        <v>328</v>
      </c>
      <c r="AJ213" s="374" t="s">
        <v>291</v>
      </c>
      <c r="AK213" s="369">
        <v>12</v>
      </c>
      <c r="AL213" s="321">
        <v>15</v>
      </c>
      <c r="AM213" s="323">
        <v>20</v>
      </c>
      <c r="AN213" s="419">
        <f t="shared" si="142"/>
        <v>104.65116279069768</v>
      </c>
      <c r="AO213" s="420">
        <f t="shared" si="142"/>
        <v>116.27906976744187</v>
      </c>
      <c r="AP213" s="420">
        <f t="shared" si="142"/>
        <v>127.90697674418605</v>
      </c>
      <c r="AQ213" s="420">
        <f t="shared" si="141"/>
        <v>139.53488372093022</v>
      </c>
      <c r="AR213" s="420">
        <f t="shared" si="120"/>
        <v>151.16279069767444</v>
      </c>
      <c r="AS213" s="420">
        <f t="shared" si="120"/>
        <v>162.79069767441862</v>
      </c>
      <c r="AT213" s="420">
        <f t="shared" si="118"/>
        <v>174.41860465116281</v>
      </c>
      <c r="AU213" s="324" t="str">
        <f t="shared" si="138"/>
        <v/>
      </c>
      <c r="AV213" s="421" t="str">
        <f t="shared" si="127"/>
        <v>VIP02</v>
      </c>
      <c r="AW213" s="324" t="str">
        <f t="shared" si="139"/>
        <v/>
      </c>
      <c r="AX213" s="422" t="str">
        <f t="shared" si="140"/>
        <v>KI02</v>
      </c>
      <c r="AY213" s="284"/>
      <c r="AZ213" s="286"/>
    </row>
    <row r="214" spans="1:52" s="271" customFormat="1" ht="13.5" customHeight="1" x14ac:dyDescent="0.2">
      <c r="A214" s="512" t="s">
        <v>134</v>
      </c>
      <c r="B214" s="313" t="s">
        <v>310</v>
      </c>
      <c r="C214" s="551">
        <v>10</v>
      </c>
      <c r="D214" s="336">
        <v>175</v>
      </c>
      <c r="E214" s="272">
        <v>240</v>
      </c>
      <c r="F214" s="337">
        <v>76</v>
      </c>
      <c r="G214" s="301">
        <v>2.36</v>
      </c>
      <c r="H214" s="299">
        <f t="shared" si="122"/>
        <v>44.886526860097675</v>
      </c>
      <c r="I214" s="300">
        <f t="shared" si="129"/>
        <v>0.80154512250174415</v>
      </c>
      <c r="J214" s="404">
        <f t="shared" si="130"/>
        <v>2.3026315789473686</v>
      </c>
      <c r="K214" s="299">
        <f t="shared" si="123"/>
        <v>147.34693877551018</v>
      </c>
      <c r="L214" s="405">
        <f t="shared" si="128"/>
        <v>51.197851517422102</v>
      </c>
      <c r="M214" s="362">
        <f t="shared" si="124"/>
        <v>2.4308652988403092E-2</v>
      </c>
      <c r="N214" s="406">
        <f t="shared" si="125"/>
        <v>0.35612147666013183</v>
      </c>
      <c r="O214" s="330" t="s">
        <v>12</v>
      </c>
      <c r="P214" s="286" t="s">
        <v>13</v>
      </c>
      <c r="Q214" s="330" t="s">
        <v>30</v>
      </c>
      <c r="R214" s="272">
        <v>250</v>
      </c>
      <c r="S214" s="272">
        <f t="shared" si="131"/>
        <v>275</v>
      </c>
      <c r="T214" s="272">
        <f t="shared" si="132"/>
        <v>300</v>
      </c>
      <c r="U214" s="272">
        <f t="shared" si="133"/>
        <v>325</v>
      </c>
      <c r="V214" s="272">
        <f t="shared" si="134"/>
        <v>350</v>
      </c>
      <c r="W214" s="272">
        <f t="shared" si="135"/>
        <v>375</v>
      </c>
      <c r="X214" s="272">
        <f t="shared" si="136"/>
        <v>400</v>
      </c>
      <c r="Y214" s="274" t="s">
        <v>324</v>
      </c>
      <c r="Z214" s="355" t="s">
        <v>325</v>
      </c>
      <c r="AA214" s="360">
        <f>(R214-25)/2.37</f>
        <v>94.936708860759495</v>
      </c>
      <c r="AB214" s="343">
        <f>(R214)/2.37</f>
        <v>105.48523206751054</v>
      </c>
      <c r="AC214" s="343">
        <f>(R214+25)/2.37</f>
        <v>116.03375527426159</v>
      </c>
      <c r="AD214" s="343">
        <f>(R214+50)/2.37</f>
        <v>126.58227848101265</v>
      </c>
      <c r="AE214" s="343">
        <f>(R214+75)/2.37</f>
        <v>137.13080168776369</v>
      </c>
      <c r="AF214" s="343">
        <f>(R214+100)/2.37</f>
        <v>147.67932489451476</v>
      </c>
      <c r="AG214" s="343">
        <f>(R214+125)/2.37</f>
        <v>158.22784810126581</v>
      </c>
      <c r="AH214" s="343">
        <f>(R214+150)/2.37</f>
        <v>168.77637130801688</v>
      </c>
      <c r="AI214" s="274" t="s">
        <v>329</v>
      </c>
      <c r="AJ214" s="374" t="s">
        <v>291</v>
      </c>
      <c r="AK214" s="369">
        <v>12</v>
      </c>
      <c r="AL214" s="321">
        <v>15</v>
      </c>
      <c r="AM214" s="323">
        <v>17</v>
      </c>
      <c r="AN214" s="419">
        <f t="shared" si="142"/>
        <v>116.27906976744187</v>
      </c>
      <c r="AO214" s="420">
        <f t="shared" si="142"/>
        <v>127.90697674418605</v>
      </c>
      <c r="AP214" s="420">
        <f t="shared" si="142"/>
        <v>139.53488372093022</v>
      </c>
      <c r="AQ214" s="420">
        <f t="shared" si="141"/>
        <v>151.16279069767444</v>
      </c>
      <c r="AR214" s="420">
        <f t="shared" si="120"/>
        <v>162.79069767441862</v>
      </c>
      <c r="AS214" s="420">
        <f t="shared" si="120"/>
        <v>174.41860465116281</v>
      </c>
      <c r="AT214" s="420">
        <f t="shared" si="118"/>
        <v>186.04651162790699</v>
      </c>
      <c r="AU214" s="324" t="str">
        <f t="shared" si="138"/>
        <v/>
      </c>
      <c r="AV214" s="421" t="str">
        <f t="shared" si="127"/>
        <v>VIP02</v>
      </c>
      <c r="AW214" s="324" t="str">
        <f t="shared" si="139"/>
        <v/>
      </c>
      <c r="AX214" s="422" t="str">
        <f t="shared" si="140"/>
        <v>KI02</v>
      </c>
      <c r="AY214" s="284"/>
      <c r="AZ214" s="286"/>
    </row>
    <row r="215" spans="1:52" s="271" customFormat="1" ht="13.5" customHeight="1" x14ac:dyDescent="0.2">
      <c r="A215" s="512" t="s">
        <v>134</v>
      </c>
      <c r="B215" s="313" t="s">
        <v>308</v>
      </c>
      <c r="C215" s="554">
        <v>11</v>
      </c>
      <c r="D215" s="336">
        <v>180</v>
      </c>
      <c r="E215" s="272">
        <v>240</v>
      </c>
      <c r="F215" s="337">
        <v>76</v>
      </c>
      <c r="G215" s="301">
        <v>2.48</v>
      </c>
      <c r="H215" s="299">
        <f t="shared" si="122"/>
        <v>40.647762747138394</v>
      </c>
      <c r="I215" s="300">
        <f t="shared" si="129"/>
        <v>0.72585290619889986</v>
      </c>
      <c r="J215" s="404">
        <f t="shared" si="130"/>
        <v>2.3684210526315788</v>
      </c>
      <c r="K215" s="299">
        <f t="shared" si="123"/>
        <v>143.25396825396825</v>
      </c>
      <c r="L215" s="405">
        <f t="shared" si="128"/>
        <v>51.924098451489741</v>
      </c>
      <c r="M215" s="362">
        <f t="shared" si="124"/>
        <v>4.4991511035653721E-2</v>
      </c>
      <c r="N215" s="406">
        <f t="shared" si="125"/>
        <v>0.37953783120752077</v>
      </c>
      <c r="O215" s="330" t="s">
        <v>56</v>
      </c>
      <c r="P215" s="286" t="s">
        <v>56</v>
      </c>
      <c r="Q215" s="330" t="s">
        <v>30</v>
      </c>
      <c r="R215" s="272">
        <v>250</v>
      </c>
      <c r="S215" s="272">
        <f t="shared" si="131"/>
        <v>275</v>
      </c>
      <c r="T215" s="272">
        <f t="shared" si="132"/>
        <v>300</v>
      </c>
      <c r="U215" s="272">
        <f t="shared" si="133"/>
        <v>325</v>
      </c>
      <c r="V215" s="272">
        <f t="shared" si="134"/>
        <v>350</v>
      </c>
      <c r="W215" s="272">
        <f t="shared" si="135"/>
        <v>375</v>
      </c>
      <c r="X215" s="272">
        <f t="shared" si="136"/>
        <v>400</v>
      </c>
      <c r="Y215" s="274" t="s">
        <v>324</v>
      </c>
      <c r="Z215" s="355" t="s">
        <v>325</v>
      </c>
      <c r="AA215" s="360">
        <f>(R215-25)/2.37</f>
        <v>94.936708860759495</v>
      </c>
      <c r="AB215" s="343">
        <f>(R215)/2.37</f>
        <v>105.48523206751054</v>
      </c>
      <c r="AC215" s="343">
        <f>(R215+25)/2.37</f>
        <v>116.03375527426159</v>
      </c>
      <c r="AD215" s="343">
        <f>(R215+50)/2.37</f>
        <v>126.58227848101265</v>
      </c>
      <c r="AE215" s="343">
        <f>(R215+75)/2.37</f>
        <v>137.13080168776369</v>
      </c>
      <c r="AF215" s="343">
        <f>(R215+100)/2.37</f>
        <v>147.67932489451476</v>
      </c>
      <c r="AG215" s="343">
        <f>(R215+125)/2.37</f>
        <v>158.22784810126581</v>
      </c>
      <c r="AH215" s="343">
        <f>(R215+150)/2.37</f>
        <v>168.77637130801688</v>
      </c>
      <c r="AI215" s="274" t="s">
        <v>329</v>
      </c>
      <c r="AJ215" s="374" t="s">
        <v>291</v>
      </c>
      <c r="AK215" s="369">
        <v>12</v>
      </c>
      <c r="AL215" s="321">
        <v>15</v>
      </c>
      <c r="AM215" s="323">
        <v>17</v>
      </c>
      <c r="AN215" s="419">
        <f t="shared" si="142"/>
        <v>116.27906976744187</v>
      </c>
      <c r="AO215" s="420">
        <f t="shared" si="142"/>
        <v>127.90697674418605</v>
      </c>
      <c r="AP215" s="420">
        <f t="shared" si="142"/>
        <v>139.53488372093022</v>
      </c>
      <c r="AQ215" s="420">
        <f t="shared" si="141"/>
        <v>151.16279069767444</v>
      </c>
      <c r="AR215" s="420">
        <f t="shared" si="120"/>
        <v>162.79069767441862</v>
      </c>
      <c r="AS215" s="420">
        <f t="shared" si="120"/>
        <v>174.41860465116281</v>
      </c>
      <c r="AT215" s="420">
        <f t="shared" si="118"/>
        <v>186.04651162790699</v>
      </c>
      <c r="AU215" s="324" t="str">
        <f t="shared" si="138"/>
        <v/>
      </c>
      <c r="AV215" s="421" t="str">
        <f t="shared" si="127"/>
        <v>VIP02</v>
      </c>
      <c r="AW215" s="324" t="str">
        <f t="shared" si="139"/>
        <v/>
      </c>
      <c r="AX215" s="422" t="str">
        <f t="shared" si="140"/>
        <v>KI02</v>
      </c>
      <c r="AY215" s="284"/>
      <c r="AZ215" s="286"/>
    </row>
    <row r="216" spans="1:52" s="271" customFormat="1" ht="13.5" customHeight="1" x14ac:dyDescent="0.2">
      <c r="A216" s="512" t="s">
        <v>134</v>
      </c>
      <c r="B216" s="313" t="s">
        <v>136</v>
      </c>
      <c r="C216" s="551">
        <v>12</v>
      </c>
      <c r="D216" s="336">
        <v>165</v>
      </c>
      <c r="E216" s="272">
        <v>216</v>
      </c>
      <c r="F216" s="337">
        <v>63</v>
      </c>
      <c r="G216" s="301">
        <v>2.6</v>
      </c>
      <c r="H216" s="299">
        <f t="shared" si="122"/>
        <v>59.171597633136088</v>
      </c>
      <c r="I216" s="300">
        <f t="shared" si="129"/>
        <v>1.0566356720202872</v>
      </c>
      <c r="J216" s="404">
        <f t="shared" si="130"/>
        <v>2.6190476190476191</v>
      </c>
      <c r="K216" s="299">
        <f t="shared" si="123"/>
        <v>171.81818181818181</v>
      </c>
      <c r="L216" s="405">
        <f t="shared" si="128"/>
        <v>49.713539403265187</v>
      </c>
      <c r="M216" s="362">
        <f t="shared" si="124"/>
        <v>-7.3260073260073E-3</v>
      </c>
      <c r="N216" s="406">
        <f t="shared" si="125"/>
        <v>0.2872337832188655</v>
      </c>
      <c r="O216" s="330" t="s">
        <v>12</v>
      </c>
      <c r="P216" s="286" t="s">
        <v>15</v>
      </c>
      <c r="Q216" s="330" t="s">
        <v>19</v>
      </c>
      <c r="R216" s="272">
        <v>400</v>
      </c>
      <c r="S216" s="272">
        <f t="shared" si="131"/>
        <v>425</v>
      </c>
      <c r="T216" s="272">
        <f t="shared" si="132"/>
        <v>450</v>
      </c>
      <c r="U216" s="272">
        <f t="shared" si="133"/>
        <v>475</v>
      </c>
      <c r="V216" s="272">
        <f t="shared" si="134"/>
        <v>500</v>
      </c>
      <c r="W216" s="272">
        <f t="shared" si="135"/>
        <v>525</v>
      </c>
      <c r="X216" s="272">
        <f t="shared" si="136"/>
        <v>550</v>
      </c>
      <c r="Y216" s="274" t="s">
        <v>321</v>
      </c>
      <c r="Z216" s="356"/>
      <c r="AA216" s="360">
        <f>(R216-25)/2.6</f>
        <v>144.23076923076923</v>
      </c>
      <c r="AB216" s="343">
        <f>R216/2.6</f>
        <v>153.84615384615384</v>
      </c>
      <c r="AC216" s="343">
        <f>(R216+25)/2.6</f>
        <v>163.46153846153845</v>
      </c>
      <c r="AD216" s="343">
        <f>(R216+50)/2.6</f>
        <v>173.07692307692307</v>
      </c>
      <c r="AE216" s="343">
        <f>(R216+75)/2.6</f>
        <v>182.69230769230768</v>
      </c>
      <c r="AF216" s="343">
        <f>(R216+100)/2.6</f>
        <v>192.30769230769229</v>
      </c>
      <c r="AG216" s="343">
        <f>(R216+125)/2.6</f>
        <v>201.92307692307691</v>
      </c>
      <c r="AH216" s="343">
        <f>(R216+150)/2.6</f>
        <v>211.53846153846152</v>
      </c>
      <c r="AI216" s="274" t="s">
        <v>331</v>
      </c>
      <c r="AJ216" s="374" t="s">
        <v>291</v>
      </c>
      <c r="AK216" s="369">
        <v>17</v>
      </c>
      <c r="AL216" s="321">
        <v>17</v>
      </c>
      <c r="AM216" s="323">
        <v>10</v>
      </c>
      <c r="AN216" s="360">
        <f t="shared" si="142"/>
        <v>186.04651162790699</v>
      </c>
      <c r="AO216" s="343">
        <f t="shared" si="142"/>
        <v>197.67441860465118</v>
      </c>
      <c r="AP216" s="343">
        <f t="shared" si="142"/>
        <v>209.30232558139537</v>
      </c>
      <c r="AQ216" s="343">
        <f t="shared" si="141"/>
        <v>220.93023255813955</v>
      </c>
      <c r="AR216" s="343">
        <f t="shared" si="120"/>
        <v>232.55813953488374</v>
      </c>
      <c r="AS216" s="343">
        <f t="shared" si="120"/>
        <v>244.18604651162792</v>
      </c>
      <c r="AT216" s="343">
        <f t="shared" si="118"/>
        <v>255.81395348837211</v>
      </c>
      <c r="AU216" s="284" t="str">
        <f t="shared" si="138"/>
        <v>151310-E-002</v>
      </c>
      <c r="AV216" s="309" t="str">
        <f t="shared" si="127"/>
        <v>VIP01</v>
      </c>
      <c r="AW216" s="284" t="str">
        <f t="shared" si="139"/>
        <v>151512-E-002</v>
      </c>
      <c r="AX216" s="284" t="str">
        <f t="shared" si="140"/>
        <v>KI03</v>
      </c>
      <c r="AY216" s="284"/>
      <c r="AZ216" s="286"/>
    </row>
    <row r="217" spans="1:52" s="271" customFormat="1" ht="13.5" customHeight="1" x14ac:dyDescent="0.2">
      <c r="A217" s="513" t="s">
        <v>685</v>
      </c>
      <c r="B217" s="313" t="s">
        <v>267</v>
      </c>
      <c r="C217" s="551">
        <v>2</v>
      </c>
      <c r="D217" s="336">
        <v>210</v>
      </c>
      <c r="E217" s="272">
        <v>240</v>
      </c>
      <c r="F217" s="337">
        <v>76</v>
      </c>
      <c r="G217" s="305">
        <v>2.76</v>
      </c>
      <c r="H217" s="299">
        <f t="shared" si="122"/>
        <v>39.382482671707635</v>
      </c>
      <c r="I217" s="300">
        <f t="shared" si="129"/>
        <v>0.70325861913763632</v>
      </c>
      <c r="J217" s="404">
        <f t="shared" si="130"/>
        <v>2.763157894736842</v>
      </c>
      <c r="K217" s="299">
        <f t="shared" si="123"/>
        <v>147.34693877551018</v>
      </c>
      <c r="L217" s="405">
        <f t="shared" si="128"/>
        <v>56.084436343784354</v>
      </c>
      <c r="M217" s="362">
        <f t="shared" si="124"/>
        <v>-1.1441647597254523E-3</v>
      </c>
      <c r="N217" s="406">
        <f t="shared" si="125"/>
        <v>0.38019344216207501</v>
      </c>
      <c r="O217" s="330" t="s">
        <v>57</v>
      </c>
      <c r="P217" s="286" t="s">
        <v>57</v>
      </c>
      <c r="Q217" s="330" t="s">
        <v>18</v>
      </c>
      <c r="R217" s="272">
        <v>300</v>
      </c>
      <c r="S217" s="272">
        <f t="shared" si="131"/>
        <v>325</v>
      </c>
      <c r="T217" s="272">
        <f t="shared" si="132"/>
        <v>350</v>
      </c>
      <c r="U217" s="272">
        <f t="shared" si="133"/>
        <v>375</v>
      </c>
      <c r="V217" s="272">
        <f t="shared" si="134"/>
        <v>400</v>
      </c>
      <c r="W217" s="272">
        <f t="shared" si="135"/>
        <v>425</v>
      </c>
      <c r="X217" s="272">
        <f t="shared" si="136"/>
        <v>450</v>
      </c>
      <c r="Y217" s="274" t="s">
        <v>324</v>
      </c>
      <c r="Z217" s="355" t="s">
        <v>325</v>
      </c>
      <c r="AA217" s="360">
        <f>(R217-25)/2.37</f>
        <v>116.03375527426159</v>
      </c>
      <c r="AB217" s="343">
        <f>(R217)/2.37</f>
        <v>126.58227848101265</v>
      </c>
      <c r="AC217" s="343">
        <f>(R217+25)/2.37</f>
        <v>137.13080168776369</v>
      </c>
      <c r="AD217" s="343">
        <f>(R217+50)/2.37</f>
        <v>147.67932489451476</v>
      </c>
      <c r="AE217" s="343">
        <f>(R217+75)/2.37</f>
        <v>158.22784810126581</v>
      </c>
      <c r="AF217" s="343">
        <f>(R217+100)/2.37</f>
        <v>168.77637130801688</v>
      </c>
      <c r="AG217" s="343">
        <f>(R217+125)/2.37</f>
        <v>179.32489451476792</v>
      </c>
      <c r="AH217" s="343">
        <f>(R217+150)/2.37</f>
        <v>189.87341772151899</v>
      </c>
      <c r="AI217" s="274" t="s">
        <v>329</v>
      </c>
      <c r="AJ217" s="374" t="s">
        <v>291</v>
      </c>
      <c r="AK217" s="367" t="s">
        <v>250</v>
      </c>
      <c r="AL217" s="322" t="s">
        <v>251</v>
      </c>
      <c r="AM217" s="368" t="s">
        <v>245</v>
      </c>
      <c r="AN217" s="419">
        <f t="shared" si="142"/>
        <v>139.53488372093022</v>
      </c>
      <c r="AO217" s="420">
        <f t="shared" si="142"/>
        <v>151.16279069767444</v>
      </c>
      <c r="AP217" s="420">
        <f t="shared" si="142"/>
        <v>162.79069767441862</v>
      </c>
      <c r="AQ217" s="420">
        <f t="shared" si="141"/>
        <v>174.41860465116281</v>
      </c>
      <c r="AR217" s="420">
        <f t="shared" si="120"/>
        <v>186.04651162790699</v>
      </c>
      <c r="AS217" s="420">
        <f t="shared" si="120"/>
        <v>197.67441860465118</v>
      </c>
      <c r="AT217" s="420">
        <f t="shared" si="118"/>
        <v>209.30232558139537</v>
      </c>
      <c r="AU217" s="324" t="str">
        <f t="shared" si="138"/>
        <v/>
      </c>
      <c r="AV217" s="421" t="str">
        <f t="shared" si="127"/>
        <v>VIP01</v>
      </c>
      <c r="AW217" s="324" t="str">
        <f t="shared" si="139"/>
        <v/>
      </c>
      <c r="AX217" s="422" t="str">
        <f t="shared" si="140"/>
        <v>KI03</v>
      </c>
      <c r="AY217" s="285"/>
      <c r="AZ217" s="327"/>
    </row>
    <row r="218" spans="1:52" s="271" customFormat="1" ht="13.5" customHeight="1" x14ac:dyDescent="0.2">
      <c r="A218" s="512" t="s">
        <v>138</v>
      </c>
      <c r="B218" s="313" t="s">
        <v>446</v>
      </c>
      <c r="C218" s="551">
        <v>2</v>
      </c>
      <c r="D218" s="336">
        <v>170</v>
      </c>
      <c r="E218" s="272">
        <v>200</v>
      </c>
      <c r="F218" s="337">
        <v>57</v>
      </c>
      <c r="G218" s="305">
        <v>3.05</v>
      </c>
      <c r="H218" s="299">
        <f t="shared" si="122"/>
        <v>56.436441816715949</v>
      </c>
      <c r="I218" s="300">
        <f t="shared" si="129"/>
        <v>1.0077936038699276</v>
      </c>
      <c r="J218" s="404">
        <f t="shared" si="130"/>
        <v>2.9824561403508771</v>
      </c>
      <c r="K218" s="299">
        <f t="shared" si="123"/>
        <v>179.17279411764707</v>
      </c>
      <c r="L218" s="405">
        <f t="shared" si="128"/>
        <v>50.461153375641345</v>
      </c>
      <c r="M218" s="362">
        <f t="shared" si="124"/>
        <v>2.2145527753810717E-2</v>
      </c>
      <c r="N218" s="406">
        <f t="shared" si="125"/>
        <v>0.28801219704459624</v>
      </c>
      <c r="O218" s="330" t="s">
        <v>12</v>
      </c>
      <c r="P218" s="286" t="s">
        <v>4</v>
      </c>
      <c r="Q218" s="427"/>
      <c r="R218" s="422">
        <v>525</v>
      </c>
      <c r="S218" s="422">
        <f t="shared" si="131"/>
        <v>550</v>
      </c>
      <c r="T218" s="422">
        <f t="shared" si="132"/>
        <v>575</v>
      </c>
      <c r="U218" s="422">
        <f t="shared" si="133"/>
        <v>600</v>
      </c>
      <c r="V218" s="422">
        <f t="shared" si="134"/>
        <v>625</v>
      </c>
      <c r="W218" s="422">
        <f t="shared" si="135"/>
        <v>650</v>
      </c>
      <c r="X218" s="422">
        <f t="shared" si="136"/>
        <v>675</v>
      </c>
      <c r="Y218" s="298"/>
      <c r="Z218" s="356"/>
      <c r="AA218" s="428"/>
      <c r="AB218" s="429"/>
      <c r="AC218" s="429"/>
      <c r="AD218" s="429"/>
      <c r="AE218" s="429"/>
      <c r="AF218" s="429"/>
      <c r="AG218" s="429"/>
      <c r="AH218" s="429"/>
      <c r="AI218" s="298"/>
      <c r="AJ218" s="374"/>
      <c r="AK218" s="367"/>
      <c r="AL218" s="322"/>
      <c r="AM218" s="368"/>
      <c r="AN218" s="360">
        <f t="shared" si="142"/>
        <v>244.18604651162792</v>
      </c>
      <c r="AO218" s="343">
        <f t="shared" si="142"/>
        <v>255.81395348837211</v>
      </c>
      <c r="AP218" s="343">
        <f t="shared" si="142"/>
        <v>267.44186046511629</v>
      </c>
      <c r="AQ218" s="343">
        <f t="shared" si="141"/>
        <v>279.06976744186045</v>
      </c>
      <c r="AR218" s="343">
        <f t="shared" si="120"/>
        <v>290.69767441860466</v>
      </c>
      <c r="AS218" s="343">
        <f t="shared" si="120"/>
        <v>302.32558139534888</v>
      </c>
      <c r="AT218" s="343">
        <f t="shared" si="118"/>
        <v>313.95348837209303</v>
      </c>
      <c r="AU218" s="284" t="str">
        <f t="shared" si="138"/>
        <v>151310-E-003</v>
      </c>
      <c r="AV218" s="309" t="str">
        <f t="shared" si="127"/>
        <v>VIP01</v>
      </c>
      <c r="AW218" s="284" t="str">
        <f t="shared" si="139"/>
        <v>151512-E-003</v>
      </c>
      <c r="AX218" s="284" t="str">
        <f t="shared" si="140"/>
        <v>KI03</v>
      </c>
      <c r="AY218" s="285"/>
      <c r="AZ218" s="327"/>
    </row>
    <row r="219" spans="1:52" s="271" customFormat="1" ht="13.5" customHeight="1" x14ac:dyDescent="0.2">
      <c r="A219" s="512" t="s">
        <v>138</v>
      </c>
      <c r="B219" s="313" t="s">
        <v>139</v>
      </c>
      <c r="C219" s="551">
        <v>3</v>
      </c>
      <c r="D219" s="336">
        <v>215</v>
      </c>
      <c r="E219" s="272">
        <v>240</v>
      </c>
      <c r="F219" s="337">
        <v>76</v>
      </c>
      <c r="G219" s="301">
        <v>2.9</v>
      </c>
      <c r="H219" s="299">
        <f t="shared" si="122"/>
        <v>35.6718192627824</v>
      </c>
      <c r="I219" s="300">
        <f t="shared" si="129"/>
        <v>0.63699677254968567</v>
      </c>
      <c r="J219" s="404">
        <f t="shared" si="130"/>
        <v>2.8289473684210527</v>
      </c>
      <c r="K219" s="299">
        <f t="shared" si="123"/>
        <v>143.92026578073089</v>
      </c>
      <c r="L219" s="405">
        <f t="shared" si="128"/>
        <v>56.748180587574794</v>
      </c>
      <c r="M219" s="362">
        <f t="shared" si="124"/>
        <v>2.4500907441016295E-2</v>
      </c>
      <c r="N219" s="406">
        <f t="shared" si="125"/>
        <v>0.40420633892202396</v>
      </c>
      <c r="O219" s="330" t="s">
        <v>23</v>
      </c>
      <c r="P219" s="286" t="s">
        <v>23</v>
      </c>
      <c r="Q219" s="330" t="s">
        <v>18</v>
      </c>
      <c r="R219" s="272">
        <v>300</v>
      </c>
      <c r="S219" s="272">
        <f t="shared" si="131"/>
        <v>325</v>
      </c>
      <c r="T219" s="272">
        <f t="shared" si="132"/>
        <v>350</v>
      </c>
      <c r="U219" s="272">
        <f t="shared" si="133"/>
        <v>375</v>
      </c>
      <c r="V219" s="272">
        <f t="shared" si="134"/>
        <v>400</v>
      </c>
      <c r="W219" s="272">
        <f t="shared" si="135"/>
        <v>425</v>
      </c>
      <c r="X219" s="272">
        <f t="shared" si="136"/>
        <v>450</v>
      </c>
      <c r="Y219" s="274" t="s">
        <v>324</v>
      </c>
      <c r="Z219" s="355" t="s">
        <v>325</v>
      </c>
      <c r="AA219" s="360">
        <f>(R219-25)/2.37</f>
        <v>116.03375527426159</v>
      </c>
      <c r="AB219" s="343">
        <f>(R219)/2.37</f>
        <v>126.58227848101265</v>
      </c>
      <c r="AC219" s="343">
        <f>(R219+25)/2.37</f>
        <v>137.13080168776369</v>
      </c>
      <c r="AD219" s="343">
        <f>(R219+50)/2.37</f>
        <v>147.67932489451476</v>
      </c>
      <c r="AE219" s="343">
        <f>(R219+75)/2.37</f>
        <v>158.22784810126581</v>
      </c>
      <c r="AF219" s="343">
        <f>(R219+100)/2.37</f>
        <v>168.77637130801688</v>
      </c>
      <c r="AG219" s="343">
        <f>(R219+125)/2.37</f>
        <v>179.32489451476792</v>
      </c>
      <c r="AH219" s="343">
        <f>(R219+150)/2.37</f>
        <v>189.87341772151899</v>
      </c>
      <c r="AI219" s="274" t="s">
        <v>329</v>
      </c>
      <c r="AJ219" s="374" t="s">
        <v>291</v>
      </c>
      <c r="AK219" s="367" t="s">
        <v>250</v>
      </c>
      <c r="AL219" s="322" t="s">
        <v>251</v>
      </c>
      <c r="AM219" s="368" t="s">
        <v>245</v>
      </c>
      <c r="AN219" s="419">
        <f t="shared" si="142"/>
        <v>139.53488372093022</v>
      </c>
      <c r="AO219" s="420">
        <f t="shared" si="142"/>
        <v>151.16279069767444</v>
      </c>
      <c r="AP219" s="420">
        <f t="shared" si="142"/>
        <v>162.79069767441862</v>
      </c>
      <c r="AQ219" s="420">
        <f t="shared" si="141"/>
        <v>174.41860465116281</v>
      </c>
      <c r="AR219" s="420">
        <f t="shared" si="120"/>
        <v>186.04651162790699</v>
      </c>
      <c r="AS219" s="420">
        <f t="shared" si="120"/>
        <v>197.67441860465118</v>
      </c>
      <c r="AT219" s="420">
        <f t="shared" si="118"/>
        <v>209.30232558139537</v>
      </c>
      <c r="AU219" s="324" t="str">
        <f t="shared" si="138"/>
        <v/>
      </c>
      <c r="AV219" s="421" t="str">
        <f t="shared" si="127"/>
        <v>VIP01</v>
      </c>
      <c r="AW219" s="324" t="str">
        <f t="shared" si="139"/>
        <v/>
      </c>
      <c r="AX219" s="422" t="str">
        <f t="shared" si="140"/>
        <v>KI03</v>
      </c>
      <c r="AY219" s="285"/>
      <c r="AZ219" s="327"/>
    </row>
    <row r="220" spans="1:52" s="271" customFormat="1" ht="13.5" customHeight="1" x14ac:dyDescent="0.2">
      <c r="A220" s="512" t="s">
        <v>138</v>
      </c>
      <c r="B220" s="313" t="s">
        <v>140</v>
      </c>
      <c r="C220" s="551">
        <v>4</v>
      </c>
      <c r="D220" s="336">
        <v>220</v>
      </c>
      <c r="E220" s="272">
        <v>240</v>
      </c>
      <c r="F220" s="337">
        <v>76</v>
      </c>
      <c r="G220" s="301">
        <v>3</v>
      </c>
      <c r="H220" s="299">
        <f t="shared" si="122"/>
        <v>36.111111111111114</v>
      </c>
      <c r="I220" s="300">
        <f t="shared" si="129"/>
        <v>0.64484126984126988</v>
      </c>
      <c r="J220" s="404">
        <f t="shared" si="130"/>
        <v>2.8947368421052633</v>
      </c>
      <c r="K220" s="299">
        <f t="shared" si="123"/>
        <v>152.37012987012989</v>
      </c>
      <c r="L220" s="405">
        <f t="shared" si="128"/>
        <v>57.404250713688434</v>
      </c>
      <c r="M220" s="362">
        <f t="shared" si="124"/>
        <v>3.5087719298245577E-2</v>
      </c>
      <c r="N220" s="406">
        <f t="shared" si="125"/>
        <v>0.39044186720241525</v>
      </c>
      <c r="O220" s="330" t="s">
        <v>4</v>
      </c>
      <c r="P220" s="286" t="s">
        <v>4</v>
      </c>
      <c r="Q220" s="330" t="s">
        <v>18</v>
      </c>
      <c r="R220" s="272">
        <v>325</v>
      </c>
      <c r="S220" s="272">
        <f t="shared" si="131"/>
        <v>350</v>
      </c>
      <c r="T220" s="272">
        <f t="shared" si="132"/>
        <v>375</v>
      </c>
      <c r="U220" s="272">
        <f t="shared" si="133"/>
        <v>400</v>
      </c>
      <c r="V220" s="272">
        <f t="shared" si="134"/>
        <v>425</v>
      </c>
      <c r="W220" s="272">
        <f t="shared" si="135"/>
        <v>450</v>
      </c>
      <c r="X220" s="272">
        <f t="shared" si="136"/>
        <v>475</v>
      </c>
      <c r="Y220" s="274" t="s">
        <v>324</v>
      </c>
      <c r="Z220" s="355" t="s">
        <v>325</v>
      </c>
      <c r="AA220" s="360">
        <f>(R220-25)/2.37</f>
        <v>126.58227848101265</v>
      </c>
      <c r="AB220" s="343">
        <f>(R220)/2.37</f>
        <v>137.13080168776369</v>
      </c>
      <c r="AC220" s="343">
        <f>(R220+25)/2.37</f>
        <v>147.67932489451476</v>
      </c>
      <c r="AD220" s="343">
        <f>(R220+50)/2.37</f>
        <v>158.22784810126581</v>
      </c>
      <c r="AE220" s="343">
        <f>(R220+75)/2.37</f>
        <v>168.77637130801688</v>
      </c>
      <c r="AF220" s="343">
        <f>(R220+100)/2.37</f>
        <v>179.32489451476792</v>
      </c>
      <c r="AG220" s="343">
        <f>(R220+125)/2.37</f>
        <v>189.87341772151899</v>
      </c>
      <c r="AH220" s="343">
        <f>(R220+150)/2.37</f>
        <v>200.42194092827003</v>
      </c>
      <c r="AI220" s="274" t="s">
        <v>329</v>
      </c>
      <c r="AJ220" s="374" t="s">
        <v>291</v>
      </c>
      <c r="AK220" s="367" t="s">
        <v>250</v>
      </c>
      <c r="AL220" s="322" t="s">
        <v>251</v>
      </c>
      <c r="AM220" s="368" t="s">
        <v>245</v>
      </c>
      <c r="AN220" s="419">
        <f t="shared" si="142"/>
        <v>151.16279069767444</v>
      </c>
      <c r="AO220" s="420">
        <f t="shared" si="142"/>
        <v>162.79069767441862</v>
      </c>
      <c r="AP220" s="420">
        <f t="shared" si="142"/>
        <v>174.41860465116281</v>
      </c>
      <c r="AQ220" s="420">
        <f t="shared" si="141"/>
        <v>186.04651162790699</v>
      </c>
      <c r="AR220" s="420">
        <f t="shared" si="120"/>
        <v>197.67441860465118</v>
      </c>
      <c r="AS220" s="420">
        <f t="shared" si="120"/>
        <v>209.30232558139537</v>
      </c>
      <c r="AT220" s="420">
        <f t="shared" si="118"/>
        <v>220.93023255813955</v>
      </c>
      <c r="AU220" s="324" t="str">
        <f t="shared" si="138"/>
        <v/>
      </c>
      <c r="AV220" s="421" t="str">
        <f t="shared" si="127"/>
        <v>VIP01</v>
      </c>
      <c r="AW220" s="324" t="str">
        <f t="shared" si="139"/>
        <v/>
      </c>
      <c r="AX220" s="422" t="str">
        <f t="shared" si="140"/>
        <v>KI03</v>
      </c>
      <c r="AY220" s="285"/>
      <c r="AZ220" s="327"/>
    </row>
    <row r="221" spans="1:52" s="271" customFormat="1" ht="13.5" customHeight="1" x14ac:dyDescent="0.2">
      <c r="A221" s="512" t="s">
        <v>141</v>
      </c>
      <c r="B221" s="313" t="s">
        <v>495</v>
      </c>
      <c r="C221" s="551">
        <v>2</v>
      </c>
      <c r="D221" s="336">
        <v>145</v>
      </c>
      <c r="E221" s="272">
        <v>216</v>
      </c>
      <c r="F221" s="337">
        <v>63</v>
      </c>
      <c r="G221" s="301">
        <v>2.2999999999999998</v>
      </c>
      <c r="H221" s="299">
        <f t="shared" si="122"/>
        <v>61.436672967863906</v>
      </c>
      <c r="I221" s="300">
        <f t="shared" si="129"/>
        <v>1.0970834458547125</v>
      </c>
      <c r="J221" s="404">
        <f t="shared" si="130"/>
        <v>2.3015873015873014</v>
      </c>
      <c r="K221" s="299">
        <f t="shared" si="123"/>
        <v>158.85775862068968</v>
      </c>
      <c r="L221" s="405">
        <f t="shared" si="128"/>
        <v>46.603304603858291</v>
      </c>
      <c r="M221" s="362">
        <f t="shared" si="124"/>
        <v>-6.9013112491373124E-4</v>
      </c>
      <c r="N221" s="406">
        <f t="shared" si="125"/>
        <v>0.29316266827726234</v>
      </c>
      <c r="O221" s="330" t="s">
        <v>4</v>
      </c>
      <c r="P221" s="286" t="s">
        <v>4</v>
      </c>
      <c r="Q221" s="336" t="s">
        <v>30</v>
      </c>
      <c r="R221" s="422">
        <v>325</v>
      </c>
      <c r="S221" s="422">
        <f t="shared" si="131"/>
        <v>350</v>
      </c>
      <c r="T221" s="422">
        <f t="shared" si="132"/>
        <v>375</v>
      </c>
      <c r="U221" s="422">
        <f t="shared" si="133"/>
        <v>400</v>
      </c>
      <c r="V221" s="422">
        <f t="shared" si="134"/>
        <v>425</v>
      </c>
      <c r="W221" s="422">
        <f t="shared" si="135"/>
        <v>450</v>
      </c>
      <c r="X221" s="422">
        <f t="shared" si="136"/>
        <v>475</v>
      </c>
      <c r="Y221" s="431"/>
      <c r="Z221" s="432"/>
      <c r="AA221" s="360">
        <f>(R221-25)/2.37</f>
        <v>126.58227848101265</v>
      </c>
      <c r="AB221" s="343">
        <f>(R221)/2.37</f>
        <v>137.13080168776369</v>
      </c>
      <c r="AC221" s="343">
        <f>(R221+25)/2.37</f>
        <v>147.67932489451476</v>
      </c>
      <c r="AD221" s="343">
        <f>(R221+50)/2.37</f>
        <v>158.22784810126581</v>
      </c>
      <c r="AE221" s="343">
        <f>(R221+75)/2.37</f>
        <v>168.77637130801688</v>
      </c>
      <c r="AF221" s="343">
        <f>(R221+100)/2.37</f>
        <v>179.32489451476792</v>
      </c>
      <c r="AG221" s="343">
        <f>(R221+125)/2.37</f>
        <v>189.87341772151899</v>
      </c>
      <c r="AH221" s="343">
        <f>(R221+150)/2.37</f>
        <v>200.42194092827003</v>
      </c>
      <c r="AI221" s="274" t="s">
        <v>331</v>
      </c>
      <c r="AJ221" s="374"/>
      <c r="AK221" s="367"/>
      <c r="AL221" s="322"/>
      <c r="AM221" s="368"/>
      <c r="AN221" s="360">
        <f t="shared" si="142"/>
        <v>151.16279069767444</v>
      </c>
      <c r="AO221" s="343">
        <f t="shared" si="142"/>
        <v>162.79069767441862</v>
      </c>
      <c r="AP221" s="343">
        <f t="shared" si="142"/>
        <v>174.41860465116281</v>
      </c>
      <c r="AQ221" s="343">
        <f t="shared" si="141"/>
        <v>186.04651162790699</v>
      </c>
      <c r="AR221" s="343">
        <f t="shared" si="120"/>
        <v>197.67441860465118</v>
      </c>
      <c r="AS221" s="343">
        <f t="shared" si="120"/>
        <v>209.30232558139537</v>
      </c>
      <c r="AT221" s="343">
        <f t="shared" si="118"/>
        <v>220.93023255813955</v>
      </c>
      <c r="AU221" s="284" t="str">
        <f t="shared" si="138"/>
        <v>151310-E-002</v>
      </c>
      <c r="AV221" s="309" t="str">
        <f t="shared" si="127"/>
        <v>VIP02</v>
      </c>
      <c r="AW221" s="284" t="str">
        <f t="shared" si="139"/>
        <v>151512-E-002</v>
      </c>
      <c r="AX221" s="284" t="str">
        <f t="shared" si="140"/>
        <v>KI02</v>
      </c>
      <c r="AY221" s="285"/>
      <c r="AZ221" s="327"/>
    </row>
    <row r="222" spans="1:52" s="271" customFormat="1" ht="13.5" customHeight="1" x14ac:dyDescent="0.2">
      <c r="A222" s="512" t="s">
        <v>141</v>
      </c>
      <c r="B222" s="313" t="s">
        <v>496</v>
      </c>
      <c r="C222" s="551">
        <v>3</v>
      </c>
      <c r="D222" s="336">
        <v>160</v>
      </c>
      <c r="E222" s="272">
        <v>216</v>
      </c>
      <c r="F222" s="337">
        <v>63</v>
      </c>
      <c r="G222" s="301">
        <v>2.6</v>
      </c>
      <c r="H222" s="299">
        <f t="shared" si="122"/>
        <v>59.171597633136088</v>
      </c>
      <c r="I222" s="300">
        <f t="shared" si="129"/>
        <v>1.0566356720202872</v>
      </c>
      <c r="J222" s="404">
        <f t="shared" si="130"/>
        <v>2.5396825396825395</v>
      </c>
      <c r="K222" s="299">
        <f t="shared" si="123"/>
        <v>177.1875</v>
      </c>
      <c r="L222" s="405">
        <f t="shared" si="128"/>
        <v>48.954509496061739</v>
      </c>
      <c r="M222" s="362">
        <f t="shared" si="124"/>
        <v>2.3199023199023287E-2</v>
      </c>
      <c r="N222" s="406">
        <f t="shared" si="125"/>
        <v>0.28284827708835669</v>
      </c>
      <c r="O222" s="330" t="s">
        <v>4</v>
      </c>
      <c r="P222" s="286" t="s">
        <v>4</v>
      </c>
      <c r="Q222" s="330" t="s">
        <v>27</v>
      </c>
      <c r="R222" s="272">
        <v>400</v>
      </c>
      <c r="S222" s="272">
        <f t="shared" si="131"/>
        <v>425</v>
      </c>
      <c r="T222" s="272">
        <f t="shared" si="132"/>
        <v>450</v>
      </c>
      <c r="U222" s="272">
        <f t="shared" si="133"/>
        <v>475</v>
      </c>
      <c r="V222" s="272">
        <f t="shared" si="134"/>
        <v>500</v>
      </c>
      <c r="W222" s="272">
        <f t="shared" si="135"/>
        <v>525</v>
      </c>
      <c r="X222" s="272">
        <f t="shared" si="136"/>
        <v>550</v>
      </c>
      <c r="Y222" s="274" t="s">
        <v>321</v>
      </c>
      <c r="Z222" s="356"/>
      <c r="AA222" s="360">
        <f>(R222-25)/2.37</f>
        <v>158.22784810126581</v>
      </c>
      <c r="AB222" s="343">
        <f>(R222)/2.37</f>
        <v>168.77637130801688</v>
      </c>
      <c r="AC222" s="343">
        <f>(R222+25)/2.37</f>
        <v>179.32489451476792</v>
      </c>
      <c r="AD222" s="343">
        <f>(R222+50)/2.37</f>
        <v>189.87341772151899</v>
      </c>
      <c r="AE222" s="343">
        <f>(R222+75)/2.37</f>
        <v>200.42194092827003</v>
      </c>
      <c r="AF222" s="343">
        <f>(R222+100)/2.37</f>
        <v>210.97046413502107</v>
      </c>
      <c r="AG222" s="343">
        <f>(R222+125)/2.37</f>
        <v>221.51898734177215</v>
      </c>
      <c r="AH222" s="343">
        <f>(R222+150)/2.37</f>
        <v>232.06751054852319</v>
      </c>
      <c r="AI222" s="274" t="s">
        <v>331</v>
      </c>
      <c r="AJ222" s="374"/>
      <c r="AK222" s="367"/>
      <c r="AL222" s="322"/>
      <c r="AM222" s="368"/>
      <c r="AN222" s="360">
        <f t="shared" si="142"/>
        <v>186.04651162790699</v>
      </c>
      <c r="AO222" s="343">
        <f t="shared" si="142"/>
        <v>197.67441860465118</v>
      </c>
      <c r="AP222" s="343">
        <f t="shared" si="142"/>
        <v>209.30232558139537</v>
      </c>
      <c r="AQ222" s="343">
        <f t="shared" si="142"/>
        <v>220.93023255813955</v>
      </c>
      <c r="AR222" s="343">
        <f t="shared" si="142"/>
        <v>232.55813953488374</v>
      </c>
      <c r="AS222" s="343">
        <f t="shared" si="142"/>
        <v>244.18604651162792</v>
      </c>
      <c r="AT222" s="343">
        <f t="shared" si="142"/>
        <v>255.81395348837211</v>
      </c>
      <c r="AU222" s="284" t="str">
        <f t="shared" si="138"/>
        <v>151310-E-002</v>
      </c>
      <c r="AV222" s="309" t="str">
        <f t="shared" si="127"/>
        <v>VIP01</v>
      </c>
      <c r="AW222" s="284" t="str">
        <f t="shared" si="139"/>
        <v>151512-E-002</v>
      </c>
      <c r="AX222" s="284" t="str">
        <f t="shared" si="140"/>
        <v>KI03</v>
      </c>
      <c r="AY222" s="285"/>
      <c r="AZ222" s="327"/>
    </row>
    <row r="223" spans="1:52" s="271" customFormat="1" ht="13.5" customHeight="1" x14ac:dyDescent="0.2">
      <c r="A223" s="512" t="s">
        <v>141</v>
      </c>
      <c r="B223" s="313" t="s">
        <v>532</v>
      </c>
      <c r="C223" s="551">
        <v>4</v>
      </c>
      <c r="D223" s="336">
        <v>197</v>
      </c>
      <c r="E223" s="272">
        <v>222</v>
      </c>
      <c r="F223" s="337">
        <v>70</v>
      </c>
      <c r="G223" s="301">
        <v>2.95</v>
      </c>
      <c r="H223" s="299">
        <f t="shared" si="122"/>
        <v>40.218328066647516</v>
      </c>
      <c r="I223" s="300">
        <f t="shared" si="129"/>
        <v>0.71818442976156283</v>
      </c>
      <c r="J223" s="404">
        <f t="shared" si="130"/>
        <v>2.8142857142857145</v>
      </c>
      <c r="K223" s="299">
        <f t="shared" si="123"/>
        <v>155.45685279187816</v>
      </c>
      <c r="L223" s="405">
        <f t="shared" si="128"/>
        <v>54.320758463040626</v>
      </c>
      <c r="M223" s="362">
        <f t="shared" si="124"/>
        <v>4.6004842615012094E-2</v>
      </c>
      <c r="N223" s="406">
        <f t="shared" si="125"/>
        <v>0.36627711420793113</v>
      </c>
      <c r="O223" s="330" t="s">
        <v>6</v>
      </c>
      <c r="P223" s="286" t="s">
        <v>10</v>
      </c>
      <c r="Q223" s="330" t="s">
        <v>27</v>
      </c>
      <c r="R223" s="272">
        <v>350</v>
      </c>
      <c r="S223" s="272">
        <f t="shared" si="131"/>
        <v>375</v>
      </c>
      <c r="T223" s="272">
        <f t="shared" si="132"/>
        <v>400</v>
      </c>
      <c r="U223" s="272">
        <f t="shared" si="133"/>
        <v>425</v>
      </c>
      <c r="V223" s="272">
        <f t="shared" si="134"/>
        <v>450</v>
      </c>
      <c r="W223" s="272">
        <f t="shared" si="135"/>
        <v>475</v>
      </c>
      <c r="X223" s="272">
        <f t="shared" si="136"/>
        <v>500</v>
      </c>
      <c r="Y223" s="274" t="s">
        <v>322</v>
      </c>
      <c r="Z223" s="355" t="s">
        <v>323</v>
      </c>
      <c r="AA223" s="360">
        <f>(R223-25)/2.52</f>
        <v>128.96825396825398</v>
      </c>
      <c r="AB223" s="343">
        <f>(R223)/2.52</f>
        <v>138.88888888888889</v>
      </c>
      <c r="AC223" s="343">
        <f>(R223+25)/2.52</f>
        <v>148.8095238095238</v>
      </c>
      <c r="AD223" s="343">
        <f>(R223+50)/2.52</f>
        <v>158.73015873015873</v>
      </c>
      <c r="AE223" s="343">
        <f>(R223+75)/2.52</f>
        <v>168.65079365079364</v>
      </c>
      <c r="AF223" s="343">
        <f>(R223+100)/2.52</f>
        <v>178.57142857142858</v>
      </c>
      <c r="AG223" s="343">
        <f>(R223+125)/2.52</f>
        <v>188.49206349206349</v>
      </c>
      <c r="AH223" s="343">
        <f>(R223+150)/2.52</f>
        <v>198.4126984126984</v>
      </c>
      <c r="AI223" s="274" t="s">
        <v>330</v>
      </c>
      <c r="AJ223" s="374" t="s">
        <v>295</v>
      </c>
      <c r="AK223" s="369">
        <v>12</v>
      </c>
      <c r="AL223" s="321">
        <v>14</v>
      </c>
      <c r="AM223" s="323">
        <v>15</v>
      </c>
      <c r="AN223" s="360">
        <f t="shared" si="142"/>
        <v>162.79069767441862</v>
      </c>
      <c r="AO223" s="343">
        <f t="shared" si="142"/>
        <v>174.41860465116281</v>
      </c>
      <c r="AP223" s="343">
        <f t="shared" si="142"/>
        <v>186.04651162790699</v>
      </c>
      <c r="AQ223" s="343">
        <f t="shared" si="141"/>
        <v>197.67441860465118</v>
      </c>
      <c r="AR223" s="343">
        <f t="shared" si="120"/>
        <v>209.30232558139537</v>
      </c>
      <c r="AS223" s="343">
        <f t="shared" si="120"/>
        <v>220.93023255813955</v>
      </c>
      <c r="AT223" s="343">
        <f t="shared" si="142"/>
        <v>232.55813953488374</v>
      </c>
      <c r="AU223" s="422" t="str">
        <f t="shared" si="138"/>
        <v/>
      </c>
      <c r="AV223" s="421" t="str">
        <f t="shared" si="127"/>
        <v>VIP01</v>
      </c>
      <c r="AW223" s="422" t="str">
        <f t="shared" si="139"/>
        <v/>
      </c>
      <c r="AX223" s="422" t="str">
        <f t="shared" si="140"/>
        <v>KI03</v>
      </c>
      <c r="AY223" s="284"/>
      <c r="AZ223" s="286"/>
    </row>
    <row r="224" spans="1:52" s="271" customFormat="1" ht="13.5" customHeight="1" x14ac:dyDescent="0.2">
      <c r="A224" s="512" t="s">
        <v>141</v>
      </c>
      <c r="B224" s="313" t="s">
        <v>533</v>
      </c>
      <c r="C224" s="551">
        <v>5</v>
      </c>
      <c r="D224" s="336">
        <v>217</v>
      </c>
      <c r="E224" s="272">
        <v>222</v>
      </c>
      <c r="F224" s="337">
        <v>70</v>
      </c>
      <c r="G224" s="301">
        <v>3.15</v>
      </c>
      <c r="H224" s="299">
        <f t="shared" si="122"/>
        <v>40.312421264802218</v>
      </c>
      <c r="I224" s="300">
        <f t="shared" si="129"/>
        <v>0.71986466544289673</v>
      </c>
      <c r="J224" s="404">
        <f t="shared" si="130"/>
        <v>3.1</v>
      </c>
      <c r="K224" s="299">
        <f t="shared" si="123"/>
        <v>161.29032258064515</v>
      </c>
      <c r="L224" s="405">
        <f t="shared" si="128"/>
        <v>57.011514626433147</v>
      </c>
      <c r="M224" s="362">
        <f t="shared" si="124"/>
        <v>1.5873015873015817E-2</v>
      </c>
      <c r="N224" s="406">
        <f t="shared" si="125"/>
        <v>0.35917254214652877</v>
      </c>
      <c r="O224" s="330" t="s">
        <v>6</v>
      </c>
      <c r="P224" s="286" t="s">
        <v>10</v>
      </c>
      <c r="Q224" s="330" t="s">
        <v>27</v>
      </c>
      <c r="R224" s="272">
        <v>400</v>
      </c>
      <c r="S224" s="272">
        <f t="shared" si="131"/>
        <v>425</v>
      </c>
      <c r="T224" s="272">
        <f t="shared" si="132"/>
        <v>450</v>
      </c>
      <c r="U224" s="272">
        <f t="shared" si="133"/>
        <v>475</v>
      </c>
      <c r="V224" s="272">
        <f t="shared" si="134"/>
        <v>500</v>
      </c>
      <c r="W224" s="272">
        <f t="shared" si="135"/>
        <v>525</v>
      </c>
      <c r="X224" s="272">
        <f t="shared" si="136"/>
        <v>550</v>
      </c>
      <c r="Y224" s="274" t="s">
        <v>322</v>
      </c>
      <c r="Z224" s="355" t="s">
        <v>323</v>
      </c>
      <c r="AA224" s="360">
        <f>(R224-25)/2.52</f>
        <v>148.8095238095238</v>
      </c>
      <c r="AB224" s="343">
        <f>(R224)/2.52</f>
        <v>158.73015873015873</v>
      </c>
      <c r="AC224" s="343">
        <f>(R224+25)/2.52</f>
        <v>168.65079365079364</v>
      </c>
      <c r="AD224" s="343">
        <f>(R224+50)/2.52</f>
        <v>178.57142857142858</v>
      </c>
      <c r="AE224" s="343">
        <f>(R224+75)/2.52</f>
        <v>188.49206349206349</v>
      </c>
      <c r="AF224" s="343">
        <f>(R224+100)/2.52</f>
        <v>198.4126984126984</v>
      </c>
      <c r="AG224" s="343">
        <f>(R224+125)/2.52</f>
        <v>208.33333333333334</v>
      </c>
      <c r="AH224" s="343">
        <f>(R224+150)/2.52</f>
        <v>218.25396825396825</v>
      </c>
      <c r="AI224" s="274" t="s">
        <v>330</v>
      </c>
      <c r="AJ224" s="374" t="s">
        <v>295</v>
      </c>
      <c r="AK224" s="369">
        <v>8</v>
      </c>
      <c r="AL224" s="321">
        <v>10</v>
      </c>
      <c r="AM224" s="323">
        <v>14</v>
      </c>
      <c r="AN224" s="360">
        <f t="shared" si="142"/>
        <v>186.04651162790699</v>
      </c>
      <c r="AO224" s="343">
        <f t="shared" si="142"/>
        <v>197.67441860465118</v>
      </c>
      <c r="AP224" s="343">
        <f t="shared" si="142"/>
        <v>209.30232558139537</v>
      </c>
      <c r="AQ224" s="343">
        <f t="shared" si="141"/>
        <v>220.93023255813955</v>
      </c>
      <c r="AR224" s="343">
        <f t="shared" si="141"/>
        <v>232.55813953488374</v>
      </c>
      <c r="AS224" s="343">
        <f t="shared" si="141"/>
        <v>244.18604651162792</v>
      </c>
      <c r="AT224" s="343">
        <f t="shared" si="142"/>
        <v>255.81395348837211</v>
      </c>
      <c r="AU224" s="422" t="str">
        <f t="shared" si="138"/>
        <v/>
      </c>
      <c r="AV224" s="421" t="str">
        <f t="shared" si="127"/>
        <v>VIP01</v>
      </c>
      <c r="AW224" s="422" t="str">
        <f t="shared" si="139"/>
        <v/>
      </c>
      <c r="AX224" s="422" t="str">
        <f t="shared" si="140"/>
        <v>KI03</v>
      </c>
      <c r="AY224" s="284"/>
      <c r="AZ224" s="286"/>
    </row>
    <row r="225" spans="1:52" s="271" customFormat="1" ht="13.5" customHeight="1" x14ac:dyDescent="0.2">
      <c r="A225" s="512" t="s">
        <v>141</v>
      </c>
      <c r="B225" s="313" t="s">
        <v>498</v>
      </c>
      <c r="C225" s="551">
        <v>6</v>
      </c>
      <c r="D225" s="336">
        <v>205</v>
      </c>
      <c r="E225" s="272">
        <v>240</v>
      </c>
      <c r="F225" s="337">
        <v>76</v>
      </c>
      <c r="G225" s="301">
        <v>2.78</v>
      </c>
      <c r="H225" s="299">
        <f t="shared" si="122"/>
        <v>42.052688784224422</v>
      </c>
      <c r="I225" s="300">
        <f t="shared" si="129"/>
        <v>0.7509408711468647</v>
      </c>
      <c r="J225" s="404">
        <f t="shared" si="130"/>
        <v>2.6973684210526314</v>
      </c>
      <c r="K225" s="299">
        <f t="shared" si="123"/>
        <v>163.51916376306622</v>
      </c>
      <c r="L225" s="405">
        <f t="shared" si="128"/>
        <v>55.412742216930582</v>
      </c>
      <c r="M225" s="362">
        <f t="shared" si="124"/>
        <v>2.9723589549413093E-2</v>
      </c>
      <c r="N225" s="406">
        <f t="shared" si="125"/>
        <v>0.34925731612679156</v>
      </c>
      <c r="O225" s="330" t="s">
        <v>4</v>
      </c>
      <c r="P225" s="286" t="s">
        <v>4</v>
      </c>
      <c r="Q225" s="330" t="s">
        <v>27</v>
      </c>
      <c r="R225" s="272">
        <v>325</v>
      </c>
      <c r="S225" s="272">
        <f t="shared" si="131"/>
        <v>350</v>
      </c>
      <c r="T225" s="272">
        <f t="shared" si="132"/>
        <v>375</v>
      </c>
      <c r="U225" s="272">
        <f t="shared" si="133"/>
        <v>400</v>
      </c>
      <c r="V225" s="272">
        <f t="shared" si="134"/>
        <v>425</v>
      </c>
      <c r="W225" s="272">
        <f t="shared" si="135"/>
        <v>450</v>
      </c>
      <c r="X225" s="272">
        <f t="shared" si="136"/>
        <v>475</v>
      </c>
      <c r="Y225" s="274" t="s">
        <v>324</v>
      </c>
      <c r="Z225" s="355" t="s">
        <v>325</v>
      </c>
      <c r="AA225" s="360">
        <f>(R225-25)/2.37</f>
        <v>126.58227848101265</v>
      </c>
      <c r="AB225" s="343">
        <f>(R225)/2.37</f>
        <v>137.13080168776369</v>
      </c>
      <c r="AC225" s="343">
        <f>(R225+25)/2.37</f>
        <v>147.67932489451476</v>
      </c>
      <c r="AD225" s="343">
        <f>(R225+50)/2.37</f>
        <v>158.22784810126581</v>
      </c>
      <c r="AE225" s="343">
        <f>(R225+75)/2.37</f>
        <v>168.77637130801688</v>
      </c>
      <c r="AF225" s="343">
        <f>(R225+100)/2.37</f>
        <v>179.32489451476792</v>
      </c>
      <c r="AG225" s="343">
        <f>(R225+125)/2.37</f>
        <v>189.87341772151899</v>
      </c>
      <c r="AH225" s="343">
        <f>(R225+150)/2.37</f>
        <v>200.42194092827003</v>
      </c>
      <c r="AI225" s="274" t="s">
        <v>329</v>
      </c>
      <c r="AJ225" s="374"/>
      <c r="AK225" s="369"/>
      <c r="AL225" s="321"/>
      <c r="AM225" s="323"/>
      <c r="AN225" s="428"/>
      <c r="AO225" s="429"/>
      <c r="AP225" s="429"/>
      <c r="AQ225" s="429"/>
      <c r="AR225" s="429"/>
      <c r="AS225" s="429"/>
      <c r="AT225" s="429"/>
      <c r="AU225" s="324" t="str">
        <f t="shared" si="138"/>
        <v/>
      </c>
      <c r="AV225" s="433"/>
      <c r="AW225" s="324" t="str">
        <f t="shared" si="139"/>
        <v/>
      </c>
      <c r="AX225" s="324"/>
      <c r="AY225" s="284"/>
      <c r="AZ225" s="286"/>
    </row>
    <row r="226" spans="1:52" s="271" customFormat="1" ht="13.5" customHeight="1" x14ac:dyDescent="0.2">
      <c r="A226" s="512" t="s">
        <v>141</v>
      </c>
      <c r="B226" s="313" t="s">
        <v>222</v>
      </c>
      <c r="C226" s="551">
        <v>7</v>
      </c>
      <c r="D226" s="336">
        <v>195</v>
      </c>
      <c r="E226" s="272">
        <v>222</v>
      </c>
      <c r="F226" s="337">
        <v>70</v>
      </c>
      <c r="G226" s="301">
        <v>2.95</v>
      </c>
      <c r="H226" s="299">
        <f t="shared" si="122"/>
        <v>37.345590347601259</v>
      </c>
      <c r="I226" s="300">
        <f t="shared" si="129"/>
        <v>0.66688554192145111</v>
      </c>
      <c r="J226" s="404">
        <f t="shared" si="130"/>
        <v>2.7857142857142856</v>
      </c>
      <c r="K226" s="299">
        <f t="shared" si="123"/>
        <v>145.83333333333334</v>
      </c>
      <c r="L226" s="405">
        <f t="shared" si="128"/>
        <v>54.044315149699145</v>
      </c>
      <c r="M226" s="362">
        <f t="shared" si="124"/>
        <v>5.5690072639225284E-2</v>
      </c>
      <c r="N226" s="406">
        <f t="shared" si="125"/>
        <v>0.39244487308704612</v>
      </c>
      <c r="O226" s="330" t="s">
        <v>6</v>
      </c>
      <c r="P226" s="286" t="s">
        <v>10</v>
      </c>
      <c r="Q226" s="330" t="s">
        <v>27</v>
      </c>
      <c r="R226" s="272">
        <v>325</v>
      </c>
      <c r="S226" s="272">
        <f t="shared" si="131"/>
        <v>350</v>
      </c>
      <c r="T226" s="272">
        <f t="shared" si="132"/>
        <v>375</v>
      </c>
      <c r="U226" s="272">
        <f t="shared" si="133"/>
        <v>400</v>
      </c>
      <c r="V226" s="272">
        <f t="shared" si="134"/>
        <v>425</v>
      </c>
      <c r="W226" s="272">
        <f t="shared" si="135"/>
        <v>450</v>
      </c>
      <c r="X226" s="272">
        <f t="shared" si="136"/>
        <v>475</v>
      </c>
      <c r="Y226" s="274" t="s">
        <v>322</v>
      </c>
      <c r="Z226" s="355" t="s">
        <v>323</v>
      </c>
      <c r="AA226" s="360">
        <f>(R226-25)/2.52</f>
        <v>119.04761904761905</v>
      </c>
      <c r="AB226" s="343">
        <f>(R226)/2.52</f>
        <v>128.96825396825398</v>
      </c>
      <c r="AC226" s="343">
        <f>(R226+25)/2.52</f>
        <v>138.88888888888889</v>
      </c>
      <c r="AD226" s="343">
        <f>(R226+50)/2.52</f>
        <v>148.8095238095238</v>
      </c>
      <c r="AE226" s="343">
        <f>(R226+75)/2.52</f>
        <v>158.73015873015873</v>
      </c>
      <c r="AF226" s="343">
        <f>(R226+100)/2.52</f>
        <v>168.65079365079364</v>
      </c>
      <c r="AG226" s="343">
        <f>(R226+125)/2.52</f>
        <v>178.57142857142858</v>
      </c>
      <c r="AH226" s="343">
        <f>(R226+150)/2.52</f>
        <v>188.49206349206349</v>
      </c>
      <c r="AI226" s="274" t="s">
        <v>330</v>
      </c>
      <c r="AJ226" s="374" t="s">
        <v>291</v>
      </c>
      <c r="AK226" s="369">
        <v>17</v>
      </c>
      <c r="AL226" s="321">
        <v>17</v>
      </c>
      <c r="AM226" s="323">
        <v>15</v>
      </c>
      <c r="AN226" s="360">
        <f t="shared" si="142"/>
        <v>151.16279069767444</v>
      </c>
      <c r="AO226" s="343">
        <f t="shared" si="142"/>
        <v>162.79069767441862</v>
      </c>
      <c r="AP226" s="343">
        <f t="shared" si="142"/>
        <v>174.41860465116281</v>
      </c>
      <c r="AQ226" s="343">
        <f t="shared" si="141"/>
        <v>186.04651162790699</v>
      </c>
      <c r="AR226" s="343">
        <f t="shared" si="141"/>
        <v>197.67441860465118</v>
      </c>
      <c r="AS226" s="343">
        <f t="shared" si="141"/>
        <v>209.30232558139537</v>
      </c>
      <c r="AT226" s="343">
        <f t="shared" si="142"/>
        <v>220.93023255813955</v>
      </c>
      <c r="AU226" s="422" t="str">
        <f t="shared" si="138"/>
        <v/>
      </c>
      <c r="AV226" s="421" t="str">
        <f t="shared" ref="AV226:AV289" si="143">IF(G226&gt;2.55,"VIP01",IF(AND(G226&gt;2.15,G226&lt;=2.55),"VIP02","VIP03"))</f>
        <v>VIP01</v>
      </c>
      <c r="AW226" s="422" t="str">
        <f t="shared" si="139"/>
        <v/>
      </c>
      <c r="AX226" s="422" t="str">
        <f t="shared" ref="AX226:AX245" si="144">IF(G226&lt;2.55,"KI02",IF(AND(G226&gt;=2.55,G226&lt;3.3),IF(G226-J226&lt;=0.3,"KI03","KI04"),IF(G226&gt;=3.3,"KI05","")))</f>
        <v>KI03</v>
      </c>
      <c r="AY226" s="284"/>
      <c r="AZ226" s="286"/>
    </row>
    <row r="227" spans="1:52" s="271" customFormat="1" ht="13.5" customHeight="1" x14ac:dyDescent="0.2">
      <c r="A227" s="512" t="s">
        <v>141</v>
      </c>
      <c r="B227" s="313" t="s">
        <v>223</v>
      </c>
      <c r="C227" s="551">
        <v>8</v>
      </c>
      <c r="D227" s="336">
        <v>180</v>
      </c>
      <c r="E227" s="272">
        <v>222</v>
      </c>
      <c r="F227" s="337">
        <v>70</v>
      </c>
      <c r="G227" s="301">
        <v>2.64</v>
      </c>
      <c r="H227" s="299">
        <f t="shared" ref="H227:H307" si="145">R227/(G227*G227)</f>
        <v>43.044077134986225</v>
      </c>
      <c r="I227" s="300">
        <f t="shared" si="129"/>
        <v>0.76864423455332542</v>
      </c>
      <c r="J227" s="404">
        <f t="shared" si="130"/>
        <v>2.5714285714285716</v>
      </c>
      <c r="K227" s="299">
        <f t="shared" ref="K227:K307" si="146">F227*(R227/56)/J227</f>
        <v>145.83333333333331</v>
      </c>
      <c r="L227" s="405">
        <f t="shared" si="128"/>
        <v>51.924098451489741</v>
      </c>
      <c r="M227" s="362">
        <f t="shared" ref="M227:M307" si="147">-(J227-G227)/G227</f>
        <v>2.5974025974025948E-2</v>
      </c>
      <c r="N227" s="406">
        <f t="shared" ref="N227:N307" si="148">+(L227/(R227/56))*G227/F227</f>
        <v>0.3655456530984878</v>
      </c>
      <c r="O227" s="330" t="s">
        <v>286</v>
      </c>
      <c r="P227" s="286" t="s">
        <v>283</v>
      </c>
      <c r="Q227" s="330" t="s">
        <v>18</v>
      </c>
      <c r="R227" s="272">
        <v>300</v>
      </c>
      <c r="S227" s="272">
        <f t="shared" si="131"/>
        <v>325</v>
      </c>
      <c r="T227" s="272">
        <f t="shared" si="132"/>
        <v>350</v>
      </c>
      <c r="U227" s="272">
        <f t="shared" si="133"/>
        <v>375</v>
      </c>
      <c r="V227" s="272">
        <f t="shared" si="134"/>
        <v>400</v>
      </c>
      <c r="W227" s="272">
        <f t="shared" si="135"/>
        <v>425</v>
      </c>
      <c r="X227" s="272">
        <f t="shared" si="136"/>
        <v>450</v>
      </c>
      <c r="Y227" s="274" t="s">
        <v>322</v>
      </c>
      <c r="Z227" s="355" t="s">
        <v>323</v>
      </c>
      <c r="AA227" s="360">
        <f>(R227-25)/2.52</f>
        <v>109.12698412698413</v>
      </c>
      <c r="AB227" s="343">
        <f>(R227)/2.52</f>
        <v>119.04761904761905</v>
      </c>
      <c r="AC227" s="343">
        <f>(R227+25)/2.52</f>
        <v>128.96825396825398</v>
      </c>
      <c r="AD227" s="343">
        <f>(R227+50)/2.52</f>
        <v>138.88888888888889</v>
      </c>
      <c r="AE227" s="343">
        <f>(R227+75)/2.52</f>
        <v>148.8095238095238</v>
      </c>
      <c r="AF227" s="343">
        <f>(R227+100)/2.52</f>
        <v>158.73015873015873</v>
      </c>
      <c r="AG227" s="343">
        <f>(R227+125)/2.52</f>
        <v>168.65079365079364</v>
      </c>
      <c r="AH227" s="343">
        <f>(R227+150)/2.52</f>
        <v>178.57142857142858</v>
      </c>
      <c r="AI227" s="274" t="s">
        <v>330</v>
      </c>
      <c r="AJ227" s="374" t="s">
        <v>291</v>
      </c>
      <c r="AK227" s="367" t="s">
        <v>250</v>
      </c>
      <c r="AL227" s="322" t="s">
        <v>251</v>
      </c>
      <c r="AM227" s="368" t="s">
        <v>245</v>
      </c>
      <c r="AN227" s="360">
        <f t="shared" si="142"/>
        <v>139.53488372093022</v>
      </c>
      <c r="AO227" s="343">
        <f t="shared" si="142"/>
        <v>151.16279069767444</v>
      </c>
      <c r="AP227" s="343">
        <f t="shared" si="142"/>
        <v>162.79069767441862</v>
      </c>
      <c r="AQ227" s="343">
        <f t="shared" si="141"/>
        <v>174.41860465116281</v>
      </c>
      <c r="AR227" s="343">
        <f t="shared" si="141"/>
        <v>186.04651162790699</v>
      </c>
      <c r="AS227" s="343">
        <f t="shared" si="141"/>
        <v>197.67441860465118</v>
      </c>
      <c r="AT227" s="343">
        <f t="shared" si="142"/>
        <v>209.30232558139537</v>
      </c>
      <c r="AU227" s="422" t="str">
        <f t="shared" si="138"/>
        <v/>
      </c>
      <c r="AV227" s="421" t="str">
        <f t="shared" si="143"/>
        <v>VIP01</v>
      </c>
      <c r="AW227" s="284" t="str">
        <f t="shared" si="139"/>
        <v>151512-E-001</v>
      </c>
      <c r="AX227" s="284" t="str">
        <f t="shared" si="144"/>
        <v>KI03</v>
      </c>
      <c r="AY227" s="285"/>
      <c r="AZ227" s="327"/>
    </row>
    <row r="228" spans="1:52" s="271" customFormat="1" ht="13.5" customHeight="1" x14ac:dyDescent="0.2">
      <c r="A228" s="512" t="s">
        <v>141</v>
      </c>
      <c r="B228" s="348" t="s">
        <v>500</v>
      </c>
      <c r="C228" s="551">
        <v>9</v>
      </c>
      <c r="D228" s="336">
        <v>171</v>
      </c>
      <c r="E228" s="272">
        <v>200</v>
      </c>
      <c r="F228" s="337">
        <v>57</v>
      </c>
      <c r="G228" s="301">
        <v>3.1</v>
      </c>
      <c r="H228" s="299">
        <f t="shared" si="145"/>
        <v>54.630593132153997</v>
      </c>
      <c r="I228" s="300">
        <f t="shared" si="129"/>
        <v>0.97554630593132141</v>
      </c>
      <c r="J228" s="404">
        <f t="shared" si="130"/>
        <v>3</v>
      </c>
      <c r="K228" s="299">
        <f t="shared" si="146"/>
        <v>178.125</v>
      </c>
      <c r="L228" s="405">
        <f t="shared" si="128"/>
        <v>50.609350914628415</v>
      </c>
      <c r="M228" s="362">
        <f t="shared" si="147"/>
        <v>3.2258064516129059E-2</v>
      </c>
      <c r="N228" s="406">
        <f t="shared" si="148"/>
        <v>0.29359342752813677</v>
      </c>
      <c r="O228" s="330" t="s">
        <v>286</v>
      </c>
      <c r="P228" s="286" t="s">
        <v>283</v>
      </c>
      <c r="Q228" s="427"/>
      <c r="R228" s="422">
        <v>525</v>
      </c>
      <c r="S228" s="422">
        <f t="shared" si="131"/>
        <v>550</v>
      </c>
      <c r="T228" s="422">
        <f t="shared" si="132"/>
        <v>575</v>
      </c>
      <c r="U228" s="422">
        <f t="shared" si="133"/>
        <v>600</v>
      </c>
      <c r="V228" s="422">
        <f t="shared" si="134"/>
        <v>625</v>
      </c>
      <c r="W228" s="422">
        <f t="shared" si="135"/>
        <v>650</v>
      </c>
      <c r="X228" s="422">
        <f t="shared" si="136"/>
        <v>675</v>
      </c>
      <c r="Y228" s="298"/>
      <c r="Z228" s="356"/>
      <c r="AA228" s="428"/>
      <c r="AB228" s="429"/>
      <c r="AC228" s="429"/>
      <c r="AD228" s="429"/>
      <c r="AE228" s="429"/>
      <c r="AF228" s="429"/>
      <c r="AG228" s="429"/>
      <c r="AH228" s="429"/>
      <c r="AI228" s="298"/>
      <c r="AJ228" s="374"/>
      <c r="AK228" s="367"/>
      <c r="AL228" s="322"/>
      <c r="AM228" s="368"/>
      <c r="AN228" s="360">
        <f t="shared" si="142"/>
        <v>244.18604651162792</v>
      </c>
      <c r="AO228" s="343">
        <f t="shared" si="142"/>
        <v>255.81395348837211</v>
      </c>
      <c r="AP228" s="343">
        <f t="shared" si="142"/>
        <v>267.44186046511629</v>
      </c>
      <c r="AQ228" s="343">
        <f t="shared" si="141"/>
        <v>279.06976744186045</v>
      </c>
      <c r="AR228" s="343">
        <f t="shared" si="141"/>
        <v>290.69767441860466</v>
      </c>
      <c r="AS228" s="343">
        <f t="shared" si="141"/>
        <v>302.32558139534888</v>
      </c>
      <c r="AT228" s="343">
        <f t="shared" si="142"/>
        <v>313.95348837209303</v>
      </c>
      <c r="AU228" s="284" t="str">
        <f t="shared" si="138"/>
        <v>151310-E-003</v>
      </c>
      <c r="AV228" s="309" t="str">
        <f t="shared" si="143"/>
        <v>VIP01</v>
      </c>
      <c r="AW228" s="284" t="str">
        <f t="shared" si="139"/>
        <v>151512-E-003</v>
      </c>
      <c r="AX228" s="284" t="str">
        <f t="shared" si="144"/>
        <v>KI03</v>
      </c>
      <c r="AY228" s="320"/>
      <c r="AZ228" s="328"/>
    </row>
    <row r="229" spans="1:52" s="271" customFormat="1" ht="13.5" customHeight="1" x14ac:dyDescent="0.2">
      <c r="A229" s="512" t="s">
        <v>141</v>
      </c>
      <c r="B229" s="313" t="s">
        <v>501</v>
      </c>
      <c r="C229" s="551">
        <v>10</v>
      </c>
      <c r="D229" s="336">
        <v>171</v>
      </c>
      <c r="E229" s="272">
        <v>216</v>
      </c>
      <c r="F229" s="337">
        <v>63</v>
      </c>
      <c r="G229" s="301">
        <v>2.8</v>
      </c>
      <c r="H229" s="299">
        <f t="shared" si="145"/>
        <v>54.209183673469397</v>
      </c>
      <c r="I229" s="300">
        <f t="shared" si="129"/>
        <v>0.96802113702623926</v>
      </c>
      <c r="J229" s="404">
        <f t="shared" si="130"/>
        <v>2.7142857142857144</v>
      </c>
      <c r="K229" s="299">
        <f t="shared" si="146"/>
        <v>176.15131578947367</v>
      </c>
      <c r="L229" s="405">
        <f t="shared" si="128"/>
        <v>50.609350914628415</v>
      </c>
      <c r="M229" s="362">
        <f t="shared" si="147"/>
        <v>3.0612244897959075E-2</v>
      </c>
      <c r="N229" s="406">
        <f t="shared" si="148"/>
        <v>0.29637894391834674</v>
      </c>
      <c r="O229" s="330" t="s">
        <v>286</v>
      </c>
      <c r="P229" s="286" t="s">
        <v>283</v>
      </c>
      <c r="Q229" s="330" t="s">
        <v>27</v>
      </c>
      <c r="R229" s="272">
        <v>425</v>
      </c>
      <c r="S229" s="272">
        <f t="shared" si="131"/>
        <v>450</v>
      </c>
      <c r="T229" s="272">
        <f t="shared" si="132"/>
        <v>475</v>
      </c>
      <c r="U229" s="272">
        <f t="shared" si="133"/>
        <v>500</v>
      </c>
      <c r="V229" s="272">
        <f t="shared" si="134"/>
        <v>525</v>
      </c>
      <c r="W229" s="272">
        <f t="shared" si="135"/>
        <v>550</v>
      </c>
      <c r="X229" s="272">
        <f t="shared" si="136"/>
        <v>575</v>
      </c>
      <c r="Y229" s="274" t="s">
        <v>321</v>
      </c>
      <c r="Z229" s="356"/>
      <c r="AA229" s="360">
        <f>(R229-25)/2.6</f>
        <v>153.84615384615384</v>
      </c>
      <c r="AB229" s="343">
        <f>R229/2.6</f>
        <v>163.46153846153845</v>
      </c>
      <c r="AC229" s="343">
        <f>(R229+25)/2.6</f>
        <v>173.07692307692307</v>
      </c>
      <c r="AD229" s="343">
        <f>(R229+50)/2.6</f>
        <v>182.69230769230768</v>
      </c>
      <c r="AE229" s="343">
        <f>(R229+75)/2.6</f>
        <v>192.30769230769229</v>
      </c>
      <c r="AF229" s="343">
        <f>(R229+100)/2.6</f>
        <v>201.92307692307691</v>
      </c>
      <c r="AG229" s="343">
        <f>(R229+125)/2.6</f>
        <v>211.53846153846152</v>
      </c>
      <c r="AH229" s="343">
        <f>(R229+150)/2.6</f>
        <v>221.15384615384616</v>
      </c>
      <c r="AI229" s="274" t="s">
        <v>331</v>
      </c>
      <c r="AJ229" s="374" t="s">
        <v>291</v>
      </c>
      <c r="AK229" s="369">
        <v>20</v>
      </c>
      <c r="AL229" s="321">
        <v>20</v>
      </c>
      <c r="AM229" s="323">
        <v>15</v>
      </c>
      <c r="AN229" s="360">
        <f t="shared" si="142"/>
        <v>197.67441860465118</v>
      </c>
      <c r="AO229" s="343">
        <f t="shared" si="142"/>
        <v>209.30232558139537</v>
      </c>
      <c r="AP229" s="343">
        <f t="shared" si="142"/>
        <v>220.93023255813955</v>
      </c>
      <c r="AQ229" s="343">
        <f t="shared" si="141"/>
        <v>232.55813953488374</v>
      </c>
      <c r="AR229" s="343">
        <f t="shared" si="141"/>
        <v>244.18604651162792</v>
      </c>
      <c r="AS229" s="343">
        <f t="shared" si="141"/>
        <v>255.81395348837211</v>
      </c>
      <c r="AT229" s="343">
        <f t="shared" si="142"/>
        <v>267.44186046511629</v>
      </c>
      <c r="AU229" s="284" t="str">
        <f t="shared" si="138"/>
        <v>151310-E-002</v>
      </c>
      <c r="AV229" s="309" t="str">
        <f t="shared" si="143"/>
        <v>VIP01</v>
      </c>
      <c r="AW229" s="284" t="str">
        <f t="shared" si="139"/>
        <v>151512-E-002</v>
      </c>
      <c r="AX229" s="284" t="str">
        <f t="shared" si="144"/>
        <v>KI03</v>
      </c>
      <c r="AY229" s="284"/>
      <c r="AZ229" s="286"/>
    </row>
    <row r="230" spans="1:52" s="271" customFormat="1" ht="13.5" customHeight="1" x14ac:dyDescent="0.2">
      <c r="A230" s="512" t="s">
        <v>141</v>
      </c>
      <c r="B230" s="348" t="s">
        <v>502</v>
      </c>
      <c r="C230" s="551">
        <v>11</v>
      </c>
      <c r="D230" s="336">
        <v>158</v>
      </c>
      <c r="E230" s="272">
        <v>200</v>
      </c>
      <c r="F230" s="337">
        <v>57</v>
      </c>
      <c r="G230" s="301">
        <v>2.9</v>
      </c>
      <c r="H230" s="299">
        <f t="shared" si="145"/>
        <v>56.48038049940547</v>
      </c>
      <c r="I230" s="300">
        <f t="shared" si="129"/>
        <v>1.0085782232036691</v>
      </c>
      <c r="J230" s="404">
        <f t="shared" si="130"/>
        <v>2.7719298245614037</v>
      </c>
      <c r="K230" s="299">
        <f t="shared" si="146"/>
        <v>174.42077305605787</v>
      </c>
      <c r="L230" s="405">
        <f t="shared" si="128"/>
        <v>48.64758164595645</v>
      </c>
      <c r="M230" s="362">
        <f t="shared" si="147"/>
        <v>4.4162129461584904E-2</v>
      </c>
      <c r="N230" s="406">
        <f t="shared" si="148"/>
        <v>0.29179565131314228</v>
      </c>
      <c r="O230" s="330" t="s">
        <v>286</v>
      </c>
      <c r="P230" s="286" t="s">
        <v>283</v>
      </c>
      <c r="Q230" s="427"/>
      <c r="R230" s="422">
        <v>475</v>
      </c>
      <c r="S230" s="422">
        <f t="shared" si="131"/>
        <v>500</v>
      </c>
      <c r="T230" s="422">
        <f t="shared" si="132"/>
        <v>525</v>
      </c>
      <c r="U230" s="422">
        <f t="shared" si="133"/>
        <v>550</v>
      </c>
      <c r="V230" s="422">
        <f t="shared" si="134"/>
        <v>575</v>
      </c>
      <c r="W230" s="422">
        <f t="shared" si="135"/>
        <v>600</v>
      </c>
      <c r="X230" s="422">
        <f t="shared" si="136"/>
        <v>625</v>
      </c>
      <c r="Y230" s="298"/>
      <c r="Z230" s="356"/>
      <c r="AA230" s="428"/>
      <c r="AB230" s="429"/>
      <c r="AC230" s="429"/>
      <c r="AD230" s="429"/>
      <c r="AE230" s="429"/>
      <c r="AF230" s="429"/>
      <c r="AG230" s="429"/>
      <c r="AH230" s="429"/>
      <c r="AI230" s="298"/>
      <c r="AJ230" s="374"/>
      <c r="AK230" s="369"/>
      <c r="AL230" s="321"/>
      <c r="AM230" s="323"/>
      <c r="AN230" s="360">
        <f t="shared" si="142"/>
        <v>220.93023255813955</v>
      </c>
      <c r="AO230" s="343">
        <f t="shared" si="142"/>
        <v>232.55813953488374</v>
      </c>
      <c r="AP230" s="343">
        <f t="shared" si="142"/>
        <v>244.18604651162792</v>
      </c>
      <c r="AQ230" s="343">
        <f t="shared" si="141"/>
        <v>255.81395348837211</v>
      </c>
      <c r="AR230" s="343">
        <f t="shared" si="141"/>
        <v>267.44186046511629</v>
      </c>
      <c r="AS230" s="343">
        <f t="shared" si="141"/>
        <v>279.06976744186045</v>
      </c>
      <c r="AT230" s="343">
        <f t="shared" si="142"/>
        <v>290.69767441860466</v>
      </c>
      <c r="AU230" s="284" t="str">
        <f t="shared" si="138"/>
        <v>151310-E-003</v>
      </c>
      <c r="AV230" s="309" t="str">
        <f t="shared" si="143"/>
        <v>VIP01</v>
      </c>
      <c r="AW230" s="284" t="str">
        <f t="shared" si="139"/>
        <v>151512-E-003</v>
      </c>
      <c r="AX230" s="284" t="str">
        <f t="shared" si="144"/>
        <v>KI03</v>
      </c>
      <c r="AY230" s="320"/>
      <c r="AZ230" s="328"/>
    </row>
    <row r="231" spans="1:52" s="271" customFormat="1" ht="13.5" customHeight="1" x14ac:dyDescent="0.2">
      <c r="A231" s="512" t="s">
        <v>141</v>
      </c>
      <c r="B231" s="313" t="s">
        <v>503</v>
      </c>
      <c r="C231" s="551">
        <v>12</v>
      </c>
      <c r="D231" s="336">
        <v>158</v>
      </c>
      <c r="E231" s="272">
        <v>216</v>
      </c>
      <c r="F231" s="337">
        <v>63</v>
      </c>
      <c r="G231" s="301">
        <v>2.6</v>
      </c>
      <c r="H231" s="299">
        <f t="shared" si="145"/>
        <v>55.473372781065081</v>
      </c>
      <c r="I231" s="300">
        <f t="shared" si="129"/>
        <v>0.99059594251901928</v>
      </c>
      <c r="J231" s="404">
        <f t="shared" si="130"/>
        <v>2.5079365079365079</v>
      </c>
      <c r="K231" s="299">
        <f t="shared" si="146"/>
        <v>168.21598101265823</v>
      </c>
      <c r="L231" s="405">
        <f t="shared" si="128"/>
        <v>48.64758164595645</v>
      </c>
      <c r="M231" s="362">
        <f t="shared" si="147"/>
        <v>3.540903540903545E-2</v>
      </c>
      <c r="N231" s="406">
        <f t="shared" si="148"/>
        <v>0.29981324392174646</v>
      </c>
      <c r="O231" s="330" t="s">
        <v>286</v>
      </c>
      <c r="P231" s="286" t="s">
        <v>283</v>
      </c>
      <c r="Q231" s="330" t="s">
        <v>27</v>
      </c>
      <c r="R231" s="272">
        <v>375</v>
      </c>
      <c r="S231" s="272">
        <f t="shared" si="131"/>
        <v>400</v>
      </c>
      <c r="T231" s="272">
        <f t="shared" si="132"/>
        <v>425</v>
      </c>
      <c r="U231" s="272">
        <f t="shared" si="133"/>
        <v>450</v>
      </c>
      <c r="V231" s="272">
        <f t="shared" si="134"/>
        <v>475</v>
      </c>
      <c r="W231" s="272">
        <f t="shared" si="135"/>
        <v>500</v>
      </c>
      <c r="X231" s="272">
        <f t="shared" si="136"/>
        <v>525</v>
      </c>
      <c r="Y231" s="274" t="s">
        <v>321</v>
      </c>
      <c r="Z231" s="356"/>
      <c r="AA231" s="360">
        <f>(R231-25)/2.6</f>
        <v>134.61538461538461</v>
      </c>
      <c r="AB231" s="343">
        <f>R231/2.6</f>
        <v>144.23076923076923</v>
      </c>
      <c r="AC231" s="343">
        <f>(R231+25)/2.6</f>
        <v>153.84615384615384</v>
      </c>
      <c r="AD231" s="343">
        <f>(R231+50)/2.6</f>
        <v>163.46153846153845</v>
      </c>
      <c r="AE231" s="343">
        <f>(R231+75)/2.6</f>
        <v>173.07692307692307</v>
      </c>
      <c r="AF231" s="343">
        <f>(R231+100)/2.6</f>
        <v>182.69230769230768</v>
      </c>
      <c r="AG231" s="343">
        <f>(R231+125)/2.6</f>
        <v>192.30769230769229</v>
      </c>
      <c r="AH231" s="343">
        <f>(R231+150)/2.6</f>
        <v>201.92307692307691</v>
      </c>
      <c r="AI231" s="274" t="s">
        <v>331</v>
      </c>
      <c r="AJ231" s="374" t="s">
        <v>291</v>
      </c>
      <c r="AK231" s="369">
        <v>20</v>
      </c>
      <c r="AL231" s="321">
        <v>20</v>
      </c>
      <c r="AM231" s="323">
        <v>15</v>
      </c>
      <c r="AN231" s="360">
        <f t="shared" si="142"/>
        <v>174.41860465116281</v>
      </c>
      <c r="AO231" s="343">
        <f t="shared" si="142"/>
        <v>186.04651162790699</v>
      </c>
      <c r="AP231" s="343">
        <f t="shared" si="142"/>
        <v>197.67441860465118</v>
      </c>
      <c r="AQ231" s="343">
        <f t="shared" si="141"/>
        <v>209.30232558139537</v>
      </c>
      <c r="AR231" s="343">
        <f t="shared" si="141"/>
        <v>220.93023255813955</v>
      </c>
      <c r="AS231" s="343">
        <f t="shared" si="141"/>
        <v>232.55813953488374</v>
      </c>
      <c r="AT231" s="343">
        <f t="shared" si="142"/>
        <v>244.18604651162792</v>
      </c>
      <c r="AU231" s="284" t="str">
        <f t="shared" si="138"/>
        <v>151310-E-002</v>
      </c>
      <c r="AV231" s="309" t="str">
        <f t="shared" si="143"/>
        <v>VIP01</v>
      </c>
      <c r="AW231" s="284" t="str">
        <f t="shared" si="139"/>
        <v>151512-E-002</v>
      </c>
      <c r="AX231" s="284" t="str">
        <f t="shared" si="144"/>
        <v>KI03</v>
      </c>
      <c r="AY231" s="284"/>
      <c r="AZ231" s="286"/>
    </row>
    <row r="232" spans="1:52" s="271" customFormat="1" ht="13.5" customHeight="1" x14ac:dyDescent="0.2">
      <c r="A232" s="512" t="s">
        <v>141</v>
      </c>
      <c r="B232" s="348" t="s">
        <v>504</v>
      </c>
      <c r="C232" s="551">
        <v>13</v>
      </c>
      <c r="D232" s="336">
        <v>146</v>
      </c>
      <c r="E232" s="272">
        <v>200</v>
      </c>
      <c r="F232" s="337">
        <v>57</v>
      </c>
      <c r="G232" s="301">
        <v>2.66</v>
      </c>
      <c r="H232" s="299">
        <f t="shared" si="145"/>
        <v>60.0655774775284</v>
      </c>
      <c r="I232" s="300">
        <f t="shared" si="129"/>
        <v>1.0725995978130072</v>
      </c>
      <c r="J232" s="404">
        <f t="shared" si="130"/>
        <v>2.5614035087719298</v>
      </c>
      <c r="K232" s="299">
        <f t="shared" si="146"/>
        <v>168.88759784735814</v>
      </c>
      <c r="L232" s="405">
        <f t="shared" si="128"/>
        <v>46.763729534758028</v>
      </c>
      <c r="M232" s="362">
        <f t="shared" si="147"/>
        <v>3.7066350085740732E-2</v>
      </c>
      <c r="N232" s="406">
        <f t="shared" si="148"/>
        <v>0.28755108984510036</v>
      </c>
      <c r="O232" s="330" t="s">
        <v>286</v>
      </c>
      <c r="P232" s="286" t="s">
        <v>283</v>
      </c>
      <c r="Q232" s="427"/>
      <c r="R232" s="422">
        <v>425</v>
      </c>
      <c r="S232" s="422">
        <f t="shared" si="131"/>
        <v>450</v>
      </c>
      <c r="T232" s="422">
        <f t="shared" si="132"/>
        <v>475</v>
      </c>
      <c r="U232" s="422">
        <f t="shared" si="133"/>
        <v>500</v>
      </c>
      <c r="V232" s="422">
        <f t="shared" si="134"/>
        <v>525</v>
      </c>
      <c r="W232" s="422">
        <f t="shared" si="135"/>
        <v>550</v>
      </c>
      <c r="X232" s="422">
        <f t="shared" si="136"/>
        <v>575</v>
      </c>
      <c r="Y232" s="298"/>
      <c r="Z232" s="356"/>
      <c r="AA232" s="428"/>
      <c r="AB232" s="429"/>
      <c r="AC232" s="429"/>
      <c r="AD232" s="429"/>
      <c r="AE232" s="429"/>
      <c r="AF232" s="429"/>
      <c r="AG232" s="429"/>
      <c r="AH232" s="429"/>
      <c r="AI232" s="298"/>
      <c r="AJ232" s="374"/>
      <c r="AK232" s="369"/>
      <c r="AL232" s="321"/>
      <c r="AM232" s="323"/>
      <c r="AN232" s="360">
        <f t="shared" si="142"/>
        <v>197.67441860465118</v>
      </c>
      <c r="AO232" s="343">
        <f t="shared" si="142"/>
        <v>209.30232558139537</v>
      </c>
      <c r="AP232" s="343">
        <f t="shared" si="142"/>
        <v>220.93023255813955</v>
      </c>
      <c r="AQ232" s="343">
        <f t="shared" si="141"/>
        <v>232.55813953488374</v>
      </c>
      <c r="AR232" s="343">
        <f t="shared" si="141"/>
        <v>244.18604651162792</v>
      </c>
      <c r="AS232" s="343">
        <f t="shared" si="141"/>
        <v>255.81395348837211</v>
      </c>
      <c r="AT232" s="343">
        <f t="shared" si="142"/>
        <v>267.44186046511629</v>
      </c>
      <c r="AU232" s="284" t="str">
        <f t="shared" si="138"/>
        <v>151310-E-003</v>
      </c>
      <c r="AV232" s="309" t="str">
        <f t="shared" si="143"/>
        <v>VIP01</v>
      </c>
      <c r="AW232" s="284" t="str">
        <f t="shared" si="139"/>
        <v>151512-E-003</v>
      </c>
      <c r="AX232" s="284" t="str">
        <f t="shared" si="144"/>
        <v>KI03</v>
      </c>
      <c r="AY232" s="320"/>
      <c r="AZ232" s="328"/>
    </row>
    <row r="233" spans="1:52" s="271" customFormat="1" ht="13.5" customHeight="1" x14ac:dyDescent="0.2">
      <c r="A233" s="512" t="s">
        <v>141</v>
      </c>
      <c r="B233" s="313" t="s">
        <v>505</v>
      </c>
      <c r="C233" s="551">
        <v>14</v>
      </c>
      <c r="D233" s="336">
        <v>146</v>
      </c>
      <c r="E233" s="272">
        <v>216</v>
      </c>
      <c r="F233" s="337">
        <v>63</v>
      </c>
      <c r="G233" s="301">
        <v>2.4</v>
      </c>
      <c r="H233" s="299">
        <f t="shared" si="145"/>
        <v>56.423611111111114</v>
      </c>
      <c r="I233" s="300">
        <f t="shared" si="129"/>
        <v>1.0075644841269842</v>
      </c>
      <c r="J233" s="404">
        <f t="shared" si="130"/>
        <v>2.3174603174603177</v>
      </c>
      <c r="K233" s="299">
        <f t="shared" si="146"/>
        <v>157.76969178082192</v>
      </c>
      <c r="L233" s="405">
        <f t="shared" si="128"/>
        <v>46.763729534758028</v>
      </c>
      <c r="M233" s="362">
        <f t="shared" si="147"/>
        <v>3.4391534391534272E-2</v>
      </c>
      <c r="N233" s="406">
        <f t="shared" si="148"/>
        <v>0.30696191694610397</v>
      </c>
      <c r="O233" s="330" t="s">
        <v>286</v>
      </c>
      <c r="P233" s="286" t="s">
        <v>283</v>
      </c>
      <c r="Q233" s="330" t="s">
        <v>27</v>
      </c>
      <c r="R233" s="272">
        <v>325</v>
      </c>
      <c r="S233" s="272">
        <f t="shared" si="131"/>
        <v>350</v>
      </c>
      <c r="T233" s="272">
        <f t="shared" si="132"/>
        <v>375</v>
      </c>
      <c r="U233" s="272">
        <f t="shared" si="133"/>
        <v>400</v>
      </c>
      <c r="V233" s="272">
        <f t="shared" si="134"/>
        <v>425</v>
      </c>
      <c r="W233" s="272">
        <f t="shared" si="135"/>
        <v>450</v>
      </c>
      <c r="X233" s="272">
        <f t="shared" si="136"/>
        <v>475</v>
      </c>
      <c r="Y233" s="274" t="s">
        <v>321</v>
      </c>
      <c r="Z233" s="356"/>
      <c r="AA233" s="360">
        <f>(R233-25)/2.6</f>
        <v>115.38461538461539</v>
      </c>
      <c r="AB233" s="343">
        <f>R233/2.6</f>
        <v>125</v>
      </c>
      <c r="AC233" s="343">
        <f>(R233+25)/2.6</f>
        <v>134.61538461538461</v>
      </c>
      <c r="AD233" s="343">
        <f>(R233+50)/2.6</f>
        <v>144.23076923076923</v>
      </c>
      <c r="AE233" s="343">
        <f>(R233+75)/2.6</f>
        <v>153.84615384615384</v>
      </c>
      <c r="AF233" s="343">
        <f>(R233+100)/2.6</f>
        <v>163.46153846153845</v>
      </c>
      <c r="AG233" s="343">
        <f>(R233+125)/2.6</f>
        <v>173.07692307692307</v>
      </c>
      <c r="AH233" s="343">
        <f>(R233+150)/2.6</f>
        <v>182.69230769230768</v>
      </c>
      <c r="AI233" s="274" t="s">
        <v>331</v>
      </c>
      <c r="AJ233" s="374" t="s">
        <v>291</v>
      </c>
      <c r="AK233" s="369">
        <v>17</v>
      </c>
      <c r="AL233" s="321">
        <v>20</v>
      </c>
      <c r="AM233" s="323">
        <v>15</v>
      </c>
      <c r="AN233" s="360">
        <f t="shared" si="142"/>
        <v>151.16279069767444</v>
      </c>
      <c r="AO233" s="343">
        <f t="shared" si="142"/>
        <v>162.79069767441862</v>
      </c>
      <c r="AP233" s="343">
        <f t="shared" si="142"/>
        <v>174.41860465116281</v>
      </c>
      <c r="AQ233" s="343">
        <f t="shared" si="141"/>
        <v>186.04651162790699</v>
      </c>
      <c r="AR233" s="343">
        <f t="shared" si="141"/>
        <v>197.67441860465118</v>
      </c>
      <c r="AS233" s="343">
        <f t="shared" si="141"/>
        <v>209.30232558139537</v>
      </c>
      <c r="AT233" s="343">
        <f t="shared" si="142"/>
        <v>220.93023255813955</v>
      </c>
      <c r="AU233" s="284" t="str">
        <f t="shared" si="138"/>
        <v>151310-E-002</v>
      </c>
      <c r="AV233" s="309" t="str">
        <f t="shared" si="143"/>
        <v>VIP02</v>
      </c>
      <c r="AW233" s="284" t="str">
        <f t="shared" si="139"/>
        <v>151512-E-002</v>
      </c>
      <c r="AX233" s="284" t="str">
        <f t="shared" si="144"/>
        <v>KI02</v>
      </c>
      <c r="AY233" s="284"/>
      <c r="AZ233" s="286"/>
    </row>
    <row r="234" spans="1:52" s="271" customFormat="1" ht="13.5" customHeight="1" x14ac:dyDescent="0.2">
      <c r="A234" s="512" t="s">
        <v>141</v>
      </c>
      <c r="B234" s="348" t="s">
        <v>506</v>
      </c>
      <c r="C234" s="551">
        <v>15</v>
      </c>
      <c r="D234" s="336">
        <v>136</v>
      </c>
      <c r="E234" s="272">
        <v>200</v>
      </c>
      <c r="F234" s="337">
        <v>57</v>
      </c>
      <c r="G234" s="301">
        <v>2.42</v>
      </c>
      <c r="H234" s="299">
        <f t="shared" si="145"/>
        <v>68.301345536507071</v>
      </c>
      <c r="I234" s="300">
        <f t="shared" si="129"/>
        <v>1.2196668845804834</v>
      </c>
      <c r="J234" s="404">
        <f t="shared" si="130"/>
        <v>2.3859649122807016</v>
      </c>
      <c r="K234" s="299">
        <f t="shared" si="146"/>
        <v>170.64075630252103</v>
      </c>
      <c r="L234" s="405">
        <f t="shared" si="128"/>
        <v>45.133827668390808</v>
      </c>
      <c r="M234" s="362">
        <f t="shared" si="147"/>
        <v>1.4064085834420788E-2</v>
      </c>
      <c r="N234" s="406">
        <f t="shared" si="148"/>
        <v>0.26826913708861061</v>
      </c>
      <c r="O234" s="330" t="s">
        <v>286</v>
      </c>
      <c r="P234" s="286" t="s">
        <v>283</v>
      </c>
      <c r="Q234" s="430"/>
      <c r="R234" s="422">
        <v>400</v>
      </c>
      <c r="S234" s="422">
        <f t="shared" si="131"/>
        <v>425</v>
      </c>
      <c r="T234" s="422">
        <f t="shared" si="132"/>
        <v>450</v>
      </c>
      <c r="U234" s="422">
        <f t="shared" si="133"/>
        <v>475</v>
      </c>
      <c r="V234" s="422">
        <f t="shared" si="134"/>
        <v>500</v>
      </c>
      <c r="W234" s="422">
        <f t="shared" si="135"/>
        <v>525</v>
      </c>
      <c r="X234" s="422">
        <f t="shared" si="136"/>
        <v>550</v>
      </c>
      <c r="Y234" s="431" t="s">
        <v>321</v>
      </c>
      <c r="Z234" s="432"/>
      <c r="AA234" s="419">
        <f>(R234-25)/2.6</f>
        <v>144.23076923076923</v>
      </c>
      <c r="AB234" s="420">
        <f>R234/2.6</f>
        <v>153.84615384615384</v>
      </c>
      <c r="AC234" s="420">
        <f>(R234+25)/2.6</f>
        <v>163.46153846153845</v>
      </c>
      <c r="AD234" s="420">
        <f>(R234+50)/2.6</f>
        <v>173.07692307692307</v>
      </c>
      <c r="AE234" s="420">
        <f>(R234+75)/2.6</f>
        <v>182.69230769230768</v>
      </c>
      <c r="AF234" s="420">
        <f>(R234+100)/2.6</f>
        <v>192.30769230769229</v>
      </c>
      <c r="AG234" s="420">
        <f>(R234+125)/2.6</f>
        <v>201.92307692307691</v>
      </c>
      <c r="AH234" s="420">
        <f>(R234+150)/2.6</f>
        <v>211.53846153846152</v>
      </c>
      <c r="AI234" s="431" t="s">
        <v>331</v>
      </c>
      <c r="AJ234" s="374"/>
      <c r="AK234" s="369"/>
      <c r="AL234" s="321"/>
      <c r="AM234" s="323"/>
      <c r="AN234" s="360">
        <f t="shared" si="142"/>
        <v>186.04651162790699</v>
      </c>
      <c r="AO234" s="343">
        <f t="shared" si="142"/>
        <v>197.67441860465118</v>
      </c>
      <c r="AP234" s="343">
        <f t="shared" si="142"/>
        <v>209.30232558139537</v>
      </c>
      <c r="AQ234" s="343">
        <f t="shared" si="141"/>
        <v>220.93023255813955</v>
      </c>
      <c r="AR234" s="343">
        <f t="shared" si="141"/>
        <v>232.55813953488374</v>
      </c>
      <c r="AS234" s="343">
        <f t="shared" si="141"/>
        <v>244.18604651162792</v>
      </c>
      <c r="AT234" s="343">
        <f t="shared" si="142"/>
        <v>255.81395348837211</v>
      </c>
      <c r="AU234" s="284" t="str">
        <f t="shared" si="138"/>
        <v>151310-E-003</v>
      </c>
      <c r="AV234" s="309" t="str">
        <f t="shared" si="143"/>
        <v>VIP02</v>
      </c>
      <c r="AW234" s="284" t="str">
        <f t="shared" si="139"/>
        <v>151512-E-003</v>
      </c>
      <c r="AX234" s="284" t="str">
        <f t="shared" si="144"/>
        <v>KI02</v>
      </c>
      <c r="AY234" s="320"/>
      <c r="AZ234" s="328"/>
    </row>
    <row r="235" spans="1:52" s="271" customFormat="1" ht="13.5" customHeight="1" x14ac:dyDescent="0.2">
      <c r="A235" s="512" t="s">
        <v>141</v>
      </c>
      <c r="B235" s="313" t="s">
        <v>507</v>
      </c>
      <c r="C235" s="551">
        <v>16</v>
      </c>
      <c r="D235" s="336">
        <v>136</v>
      </c>
      <c r="E235" s="272">
        <v>216</v>
      </c>
      <c r="F235" s="337">
        <v>63</v>
      </c>
      <c r="G235" s="301">
        <v>2.17</v>
      </c>
      <c r="H235" s="299">
        <f t="shared" si="145"/>
        <v>63.70914650980059</v>
      </c>
      <c r="I235" s="300">
        <f t="shared" si="129"/>
        <v>1.1376633305321533</v>
      </c>
      <c r="J235" s="404">
        <f t="shared" si="130"/>
        <v>2.1587301587301586</v>
      </c>
      <c r="K235" s="299">
        <f t="shared" si="146"/>
        <v>156.34191176470588</v>
      </c>
      <c r="L235" s="405">
        <f t="shared" si="128"/>
        <v>45.133827668390808</v>
      </c>
      <c r="M235" s="362">
        <f t="shared" si="147"/>
        <v>5.1934752395582113E-3</v>
      </c>
      <c r="N235" s="406">
        <f t="shared" si="148"/>
        <v>0.29019379567528314</v>
      </c>
      <c r="O235" s="330" t="s">
        <v>286</v>
      </c>
      <c r="P235" s="286" t="s">
        <v>283</v>
      </c>
      <c r="Q235" s="330" t="s">
        <v>27</v>
      </c>
      <c r="R235" s="272">
        <v>300</v>
      </c>
      <c r="S235" s="272">
        <f t="shared" si="131"/>
        <v>325</v>
      </c>
      <c r="T235" s="272">
        <f t="shared" si="132"/>
        <v>350</v>
      </c>
      <c r="U235" s="272">
        <f t="shared" si="133"/>
        <v>375</v>
      </c>
      <c r="V235" s="272">
        <f t="shared" si="134"/>
        <v>400</v>
      </c>
      <c r="W235" s="272">
        <f t="shared" si="135"/>
        <v>425</v>
      </c>
      <c r="X235" s="272">
        <f t="shared" si="136"/>
        <v>450</v>
      </c>
      <c r="Y235" s="274" t="s">
        <v>321</v>
      </c>
      <c r="Z235" s="356"/>
      <c r="AA235" s="360">
        <f>(R235-25)/2.6</f>
        <v>105.76923076923076</v>
      </c>
      <c r="AB235" s="343">
        <f>R235/2.6</f>
        <v>115.38461538461539</v>
      </c>
      <c r="AC235" s="343">
        <f>(R235+25)/2.6</f>
        <v>125</v>
      </c>
      <c r="AD235" s="343">
        <f>(R235+50)/2.6</f>
        <v>134.61538461538461</v>
      </c>
      <c r="AE235" s="343">
        <f>(R235+75)/2.6</f>
        <v>144.23076923076923</v>
      </c>
      <c r="AF235" s="343">
        <f>(R235+100)/2.6</f>
        <v>153.84615384615384</v>
      </c>
      <c r="AG235" s="343">
        <f>(R235+125)/2.6</f>
        <v>163.46153846153845</v>
      </c>
      <c r="AH235" s="343">
        <f>(R235+150)/2.6</f>
        <v>173.07692307692307</v>
      </c>
      <c r="AI235" s="274" t="s">
        <v>331</v>
      </c>
      <c r="AJ235" s="374" t="s">
        <v>291</v>
      </c>
      <c r="AK235" s="369">
        <v>20</v>
      </c>
      <c r="AL235" s="321">
        <v>20</v>
      </c>
      <c r="AM235" s="323">
        <v>15</v>
      </c>
      <c r="AN235" s="360">
        <f t="shared" si="142"/>
        <v>139.53488372093022</v>
      </c>
      <c r="AO235" s="343">
        <f t="shared" si="142"/>
        <v>151.16279069767444</v>
      </c>
      <c r="AP235" s="343">
        <f t="shared" si="142"/>
        <v>162.79069767441862</v>
      </c>
      <c r="AQ235" s="343">
        <f t="shared" si="141"/>
        <v>174.41860465116281</v>
      </c>
      <c r="AR235" s="343">
        <f t="shared" si="141"/>
        <v>186.04651162790699</v>
      </c>
      <c r="AS235" s="343">
        <f t="shared" si="141"/>
        <v>197.67441860465118</v>
      </c>
      <c r="AT235" s="343">
        <f t="shared" si="142"/>
        <v>209.30232558139537</v>
      </c>
      <c r="AU235" s="284" t="str">
        <f t="shared" si="138"/>
        <v>151310-E-002</v>
      </c>
      <c r="AV235" s="309" t="str">
        <f t="shared" si="143"/>
        <v>VIP02</v>
      </c>
      <c r="AW235" s="284" t="str">
        <f t="shared" si="139"/>
        <v>151512-E-002</v>
      </c>
      <c r="AX235" s="284" t="str">
        <f t="shared" si="144"/>
        <v>KI02</v>
      </c>
      <c r="AY235" s="284"/>
      <c r="AZ235" s="286"/>
    </row>
    <row r="236" spans="1:52" s="271" customFormat="1" ht="13.5" customHeight="1" x14ac:dyDescent="0.2">
      <c r="A236" s="512" t="s">
        <v>141</v>
      </c>
      <c r="B236" s="348" t="s">
        <v>488</v>
      </c>
      <c r="C236" s="551">
        <v>17</v>
      </c>
      <c r="D236" s="336">
        <v>140</v>
      </c>
      <c r="E236" s="272">
        <v>200</v>
      </c>
      <c r="F236" s="325">
        <v>51</v>
      </c>
      <c r="G236" s="301">
        <v>2.9</v>
      </c>
      <c r="H236" s="299">
        <f t="shared" si="145"/>
        <v>56.48038049940547</v>
      </c>
      <c r="I236" s="300">
        <f t="shared" si="129"/>
        <v>1.0085782232036691</v>
      </c>
      <c r="J236" s="404">
        <f t="shared" si="130"/>
        <v>2.7450980392156863</v>
      </c>
      <c r="K236" s="299">
        <f t="shared" si="146"/>
        <v>157.58609693877551</v>
      </c>
      <c r="L236" s="405">
        <f t="shared" si="128"/>
        <v>45.792750517958623</v>
      </c>
      <c r="M236" s="362">
        <f t="shared" si="147"/>
        <v>5.3414469235970215E-2</v>
      </c>
      <c r="N236" s="406">
        <f t="shared" si="148"/>
        <v>0.3069862821100714</v>
      </c>
      <c r="O236" s="330" t="s">
        <v>286</v>
      </c>
      <c r="P236" s="286" t="s">
        <v>36</v>
      </c>
      <c r="Q236" s="427"/>
      <c r="R236" s="422">
        <v>475</v>
      </c>
      <c r="S236" s="422">
        <f t="shared" si="131"/>
        <v>500</v>
      </c>
      <c r="T236" s="422">
        <f t="shared" si="132"/>
        <v>525</v>
      </c>
      <c r="U236" s="422">
        <f t="shared" si="133"/>
        <v>550</v>
      </c>
      <c r="V236" s="422">
        <f t="shared" si="134"/>
        <v>575</v>
      </c>
      <c r="W236" s="422">
        <f t="shared" si="135"/>
        <v>600</v>
      </c>
      <c r="X236" s="422">
        <f t="shared" si="136"/>
        <v>625</v>
      </c>
      <c r="Y236" s="298"/>
      <c r="Z236" s="356"/>
      <c r="AA236" s="428"/>
      <c r="AB236" s="429"/>
      <c r="AC236" s="429"/>
      <c r="AD236" s="429"/>
      <c r="AE236" s="429"/>
      <c r="AF236" s="429"/>
      <c r="AG236" s="429"/>
      <c r="AH236" s="429"/>
      <c r="AI236" s="298"/>
      <c r="AJ236" s="374"/>
      <c r="AK236" s="369"/>
      <c r="AL236" s="321"/>
      <c r="AM236" s="323"/>
      <c r="AN236" s="360">
        <f t="shared" si="142"/>
        <v>220.93023255813955</v>
      </c>
      <c r="AO236" s="343">
        <f t="shared" si="142"/>
        <v>232.55813953488374</v>
      </c>
      <c r="AP236" s="343">
        <f t="shared" si="142"/>
        <v>244.18604651162792</v>
      </c>
      <c r="AQ236" s="343">
        <f t="shared" si="141"/>
        <v>255.81395348837211</v>
      </c>
      <c r="AR236" s="343">
        <f t="shared" si="141"/>
        <v>267.44186046511629</v>
      </c>
      <c r="AS236" s="343">
        <f t="shared" si="141"/>
        <v>279.06976744186045</v>
      </c>
      <c r="AT236" s="343">
        <f t="shared" si="142"/>
        <v>290.69767441860466</v>
      </c>
      <c r="AU236" s="396" t="str">
        <f t="shared" si="138"/>
        <v>151310-E-003 + 3x151310-D-024</v>
      </c>
      <c r="AV236" s="309" t="str">
        <f t="shared" si="143"/>
        <v>VIP01</v>
      </c>
      <c r="AW236" s="396" t="str">
        <f t="shared" si="139"/>
        <v>151512-E-003 + 3x151310-D-024</v>
      </c>
      <c r="AX236" s="284" t="str">
        <f t="shared" si="144"/>
        <v>KI03</v>
      </c>
      <c r="AY236" s="320"/>
      <c r="AZ236" s="328"/>
    </row>
    <row r="237" spans="1:52" s="271" customFormat="1" ht="13.5" customHeight="1" x14ac:dyDescent="0.2">
      <c r="A237" s="512" t="s">
        <v>141</v>
      </c>
      <c r="B237" s="348" t="s">
        <v>489</v>
      </c>
      <c r="C237" s="551">
        <v>18</v>
      </c>
      <c r="D237" s="336">
        <v>130</v>
      </c>
      <c r="E237" s="272">
        <v>200</v>
      </c>
      <c r="F237" s="325">
        <v>51</v>
      </c>
      <c r="G237" s="301">
        <v>2.7</v>
      </c>
      <c r="H237" s="299">
        <f t="shared" si="145"/>
        <v>61.728395061728385</v>
      </c>
      <c r="I237" s="300">
        <f t="shared" si="129"/>
        <v>1.1022927689594355</v>
      </c>
      <c r="J237" s="404">
        <f t="shared" si="130"/>
        <v>2.5490196078431371</v>
      </c>
      <c r="K237" s="299">
        <f t="shared" si="146"/>
        <v>160.77609890109892</v>
      </c>
      <c r="L237" s="405">
        <f t="shared" si="128"/>
        <v>44.126998538309856</v>
      </c>
      <c r="M237" s="362">
        <f t="shared" si="147"/>
        <v>5.5918663761801143E-2</v>
      </c>
      <c r="N237" s="406">
        <f t="shared" si="148"/>
        <v>0.29071904919357083</v>
      </c>
      <c r="O237" s="330" t="s">
        <v>286</v>
      </c>
      <c r="P237" s="286" t="s">
        <v>36</v>
      </c>
      <c r="Q237" s="427"/>
      <c r="R237" s="422">
        <v>450</v>
      </c>
      <c r="S237" s="422">
        <f t="shared" si="131"/>
        <v>475</v>
      </c>
      <c r="T237" s="422">
        <f t="shared" si="132"/>
        <v>500</v>
      </c>
      <c r="U237" s="422">
        <f t="shared" si="133"/>
        <v>525</v>
      </c>
      <c r="V237" s="422">
        <f t="shared" si="134"/>
        <v>550</v>
      </c>
      <c r="W237" s="422">
        <f t="shared" si="135"/>
        <v>575</v>
      </c>
      <c r="X237" s="422">
        <f t="shared" si="136"/>
        <v>600</v>
      </c>
      <c r="Y237" s="298"/>
      <c r="Z237" s="356"/>
      <c r="AA237" s="428"/>
      <c r="AB237" s="429"/>
      <c r="AC237" s="429"/>
      <c r="AD237" s="429"/>
      <c r="AE237" s="429"/>
      <c r="AF237" s="429"/>
      <c r="AG237" s="429"/>
      <c r="AH237" s="429"/>
      <c r="AI237" s="298"/>
      <c r="AJ237" s="374"/>
      <c r="AK237" s="369"/>
      <c r="AL237" s="321"/>
      <c r="AM237" s="323"/>
      <c r="AN237" s="360">
        <f t="shared" si="142"/>
        <v>209.30232558139537</v>
      </c>
      <c r="AO237" s="343">
        <f t="shared" si="142"/>
        <v>220.93023255813955</v>
      </c>
      <c r="AP237" s="343">
        <f t="shared" si="142"/>
        <v>232.55813953488374</v>
      </c>
      <c r="AQ237" s="343">
        <f t="shared" si="141"/>
        <v>244.18604651162792</v>
      </c>
      <c r="AR237" s="343">
        <f t="shared" si="141"/>
        <v>255.81395348837211</v>
      </c>
      <c r="AS237" s="343">
        <f t="shared" si="141"/>
        <v>267.44186046511629</v>
      </c>
      <c r="AT237" s="343">
        <f t="shared" si="142"/>
        <v>279.06976744186045</v>
      </c>
      <c r="AU237" s="396" t="str">
        <f t="shared" si="138"/>
        <v>151310-E-003 + 3x151310-D-024</v>
      </c>
      <c r="AV237" s="309" t="str">
        <f t="shared" si="143"/>
        <v>VIP01</v>
      </c>
      <c r="AW237" s="396" t="str">
        <f t="shared" si="139"/>
        <v>151512-E-003 + 3x151310-D-024</v>
      </c>
      <c r="AX237" s="284" t="str">
        <f t="shared" si="144"/>
        <v>KI03</v>
      </c>
      <c r="AY237" s="320"/>
      <c r="AZ237" s="328"/>
    </row>
    <row r="238" spans="1:52" s="271" customFormat="1" ht="13.5" customHeight="1" x14ac:dyDescent="0.2">
      <c r="A238" s="512" t="s">
        <v>141</v>
      </c>
      <c r="B238" s="348" t="s">
        <v>491</v>
      </c>
      <c r="C238" s="551">
        <v>19</v>
      </c>
      <c r="D238" s="336">
        <v>120</v>
      </c>
      <c r="E238" s="272">
        <v>200</v>
      </c>
      <c r="F238" s="325">
        <v>51</v>
      </c>
      <c r="G238" s="301">
        <v>2.4700000000000002</v>
      </c>
      <c r="H238" s="299">
        <f t="shared" si="145"/>
        <v>65.564097100427787</v>
      </c>
      <c r="I238" s="300">
        <f t="shared" si="129"/>
        <v>1.1707874482219247</v>
      </c>
      <c r="J238" s="404">
        <f t="shared" si="130"/>
        <v>2.3529411764705883</v>
      </c>
      <c r="K238" s="299">
        <f t="shared" si="146"/>
        <v>154.82142857142856</v>
      </c>
      <c r="L238" s="405">
        <f t="shared" si="128"/>
        <v>42.395848853396004</v>
      </c>
      <c r="M238" s="362">
        <f t="shared" si="147"/>
        <v>4.7392236246725457E-2</v>
      </c>
      <c r="N238" s="406">
        <f t="shared" si="148"/>
        <v>0.28746048104910471</v>
      </c>
      <c r="O238" s="330" t="s">
        <v>286</v>
      </c>
      <c r="P238" s="286" t="s">
        <v>36</v>
      </c>
      <c r="Q238" s="427"/>
      <c r="R238" s="422">
        <v>400</v>
      </c>
      <c r="S238" s="422">
        <f t="shared" si="131"/>
        <v>425</v>
      </c>
      <c r="T238" s="422">
        <f t="shared" si="132"/>
        <v>450</v>
      </c>
      <c r="U238" s="422">
        <f t="shared" si="133"/>
        <v>475</v>
      </c>
      <c r="V238" s="422">
        <f t="shared" si="134"/>
        <v>500</v>
      </c>
      <c r="W238" s="422">
        <f t="shared" si="135"/>
        <v>525</v>
      </c>
      <c r="X238" s="422">
        <f t="shared" si="136"/>
        <v>550</v>
      </c>
      <c r="Y238" s="298"/>
      <c r="Z238" s="356"/>
      <c r="AA238" s="428"/>
      <c r="AB238" s="429"/>
      <c r="AC238" s="429"/>
      <c r="AD238" s="429"/>
      <c r="AE238" s="429"/>
      <c r="AF238" s="429"/>
      <c r="AG238" s="429"/>
      <c r="AH238" s="429"/>
      <c r="AI238" s="298"/>
      <c r="AJ238" s="374"/>
      <c r="AK238" s="369"/>
      <c r="AL238" s="321"/>
      <c r="AM238" s="323"/>
      <c r="AN238" s="360">
        <f t="shared" si="142"/>
        <v>186.04651162790699</v>
      </c>
      <c r="AO238" s="343">
        <f t="shared" si="142"/>
        <v>197.67441860465118</v>
      </c>
      <c r="AP238" s="343">
        <f t="shared" si="142"/>
        <v>209.30232558139537</v>
      </c>
      <c r="AQ238" s="343">
        <f t="shared" si="141"/>
        <v>220.93023255813955</v>
      </c>
      <c r="AR238" s="343">
        <f t="shared" si="141"/>
        <v>232.55813953488374</v>
      </c>
      <c r="AS238" s="343">
        <f t="shared" si="141"/>
        <v>244.18604651162792</v>
      </c>
      <c r="AT238" s="343">
        <f t="shared" si="142"/>
        <v>255.81395348837211</v>
      </c>
      <c r="AU238" s="396" t="str">
        <f t="shared" si="138"/>
        <v>151310-E-003 + 3x151310-D-024</v>
      </c>
      <c r="AV238" s="309" t="str">
        <f t="shared" si="143"/>
        <v>VIP02</v>
      </c>
      <c r="AW238" s="396" t="str">
        <f t="shared" si="139"/>
        <v>151512-E-003 + 3x151310-D-024</v>
      </c>
      <c r="AX238" s="284" t="str">
        <f t="shared" si="144"/>
        <v>KI02</v>
      </c>
      <c r="AY238" s="320"/>
      <c r="AZ238" s="328"/>
    </row>
    <row r="239" spans="1:52" s="271" customFormat="1" ht="13.5" customHeight="1" x14ac:dyDescent="0.2">
      <c r="A239" s="512" t="s">
        <v>141</v>
      </c>
      <c r="B239" s="348" t="s">
        <v>490</v>
      </c>
      <c r="C239" s="551">
        <v>20</v>
      </c>
      <c r="D239" s="336">
        <v>110</v>
      </c>
      <c r="E239" s="272">
        <v>200</v>
      </c>
      <c r="F239" s="325">
        <v>51</v>
      </c>
      <c r="G239" s="301">
        <v>2.2000000000000002</v>
      </c>
      <c r="H239" s="299">
        <f t="shared" si="145"/>
        <v>72.314049586776846</v>
      </c>
      <c r="I239" s="300">
        <f t="shared" si="129"/>
        <v>1.2913223140495866</v>
      </c>
      <c r="J239" s="404">
        <f t="shared" si="130"/>
        <v>2.1568627450980391</v>
      </c>
      <c r="K239" s="299">
        <f t="shared" si="146"/>
        <v>147.78409090909091</v>
      </c>
      <c r="L239" s="405">
        <f t="shared" si="128"/>
        <v>40.590934948581804</v>
      </c>
      <c r="M239" s="362">
        <f t="shared" si="147"/>
        <v>1.9607843137255034E-2</v>
      </c>
      <c r="N239" s="406">
        <f t="shared" si="148"/>
        <v>0.28015704121374108</v>
      </c>
      <c r="O239" s="330" t="s">
        <v>286</v>
      </c>
      <c r="P239" s="286" t="s">
        <v>36</v>
      </c>
      <c r="Q239" s="427"/>
      <c r="R239" s="422">
        <v>350</v>
      </c>
      <c r="S239" s="422">
        <f t="shared" si="131"/>
        <v>375</v>
      </c>
      <c r="T239" s="422">
        <f t="shared" si="132"/>
        <v>400</v>
      </c>
      <c r="U239" s="422">
        <f t="shared" si="133"/>
        <v>425</v>
      </c>
      <c r="V239" s="422">
        <f t="shared" si="134"/>
        <v>450</v>
      </c>
      <c r="W239" s="422">
        <f t="shared" si="135"/>
        <v>475</v>
      </c>
      <c r="X239" s="422">
        <f t="shared" si="136"/>
        <v>500</v>
      </c>
      <c r="Y239" s="298"/>
      <c r="Z239" s="356"/>
      <c r="AA239" s="428"/>
      <c r="AB239" s="429"/>
      <c r="AC239" s="429"/>
      <c r="AD239" s="429"/>
      <c r="AE239" s="429"/>
      <c r="AF239" s="429"/>
      <c r="AG239" s="429"/>
      <c r="AH239" s="429"/>
      <c r="AI239" s="298"/>
      <c r="AJ239" s="374"/>
      <c r="AK239" s="369"/>
      <c r="AL239" s="321"/>
      <c r="AM239" s="323"/>
      <c r="AN239" s="360">
        <f t="shared" si="142"/>
        <v>162.79069767441862</v>
      </c>
      <c r="AO239" s="343">
        <f t="shared" si="142"/>
        <v>174.41860465116281</v>
      </c>
      <c r="AP239" s="343">
        <f t="shared" si="142"/>
        <v>186.04651162790699</v>
      </c>
      <c r="AQ239" s="343">
        <f t="shared" si="141"/>
        <v>197.67441860465118</v>
      </c>
      <c r="AR239" s="343">
        <f t="shared" si="141"/>
        <v>209.30232558139537</v>
      </c>
      <c r="AS239" s="343">
        <f t="shared" si="141"/>
        <v>220.93023255813955</v>
      </c>
      <c r="AT239" s="343">
        <f t="shared" si="142"/>
        <v>232.55813953488374</v>
      </c>
      <c r="AU239" s="396" t="str">
        <f t="shared" si="138"/>
        <v>151310-E-003 + 3x151310-D-024</v>
      </c>
      <c r="AV239" s="309" t="str">
        <f t="shared" si="143"/>
        <v>VIP02</v>
      </c>
      <c r="AW239" s="396" t="str">
        <f t="shared" si="139"/>
        <v>151512-E-003 + 3x151310-D-024</v>
      </c>
      <c r="AX239" s="284" t="str">
        <f t="shared" si="144"/>
        <v>KI02</v>
      </c>
      <c r="AY239" s="320"/>
      <c r="AZ239" s="328"/>
    </row>
    <row r="240" spans="1:52" s="271" customFormat="1" ht="13.5" customHeight="1" x14ac:dyDescent="0.2">
      <c r="A240" s="512" t="s">
        <v>141</v>
      </c>
      <c r="B240" s="348" t="s">
        <v>492</v>
      </c>
      <c r="C240" s="551">
        <v>21</v>
      </c>
      <c r="D240" s="336">
        <v>138</v>
      </c>
      <c r="E240" s="272">
        <v>216</v>
      </c>
      <c r="F240" s="337">
        <v>63</v>
      </c>
      <c r="G240" s="301">
        <v>2.2000000000000002</v>
      </c>
      <c r="H240" s="299">
        <f t="shared" si="145"/>
        <v>61.983471074380155</v>
      </c>
      <c r="I240" s="300">
        <f t="shared" si="129"/>
        <v>1.1068476977567885</v>
      </c>
      <c r="J240" s="404">
        <f t="shared" si="130"/>
        <v>2.1904761904761907</v>
      </c>
      <c r="K240" s="299">
        <f t="shared" si="146"/>
        <v>154.07608695652172</v>
      </c>
      <c r="L240" s="405">
        <f t="shared" si="128"/>
        <v>45.464482841004582</v>
      </c>
      <c r="M240" s="362">
        <f t="shared" si="147"/>
        <v>4.3290043290043134E-3</v>
      </c>
      <c r="N240" s="406">
        <f t="shared" si="148"/>
        <v>0.29636107333395584</v>
      </c>
      <c r="O240" s="330" t="s">
        <v>4</v>
      </c>
      <c r="P240" s="286" t="s">
        <v>4</v>
      </c>
      <c r="Q240" s="427"/>
      <c r="R240" s="422">
        <v>300</v>
      </c>
      <c r="S240" s="422">
        <f t="shared" si="131"/>
        <v>325</v>
      </c>
      <c r="T240" s="422">
        <f t="shared" si="132"/>
        <v>350</v>
      </c>
      <c r="U240" s="422">
        <f t="shared" si="133"/>
        <v>375</v>
      </c>
      <c r="V240" s="422">
        <f t="shared" si="134"/>
        <v>400</v>
      </c>
      <c r="W240" s="422">
        <f t="shared" si="135"/>
        <v>425</v>
      </c>
      <c r="X240" s="422">
        <f t="shared" si="136"/>
        <v>450</v>
      </c>
      <c r="Y240" s="298"/>
      <c r="Z240" s="356"/>
      <c r="AA240" s="419">
        <f>(R240-25)/2.6</f>
        <v>105.76923076923076</v>
      </c>
      <c r="AB240" s="420">
        <f>R240/2.6</f>
        <v>115.38461538461539</v>
      </c>
      <c r="AC240" s="420">
        <f>(R240+25)/2.6</f>
        <v>125</v>
      </c>
      <c r="AD240" s="420">
        <f>(R240+50)/2.6</f>
        <v>134.61538461538461</v>
      </c>
      <c r="AE240" s="420">
        <f>(R240+75)/2.6</f>
        <v>144.23076923076923</v>
      </c>
      <c r="AF240" s="420">
        <f>(R240+100)/2.6</f>
        <v>153.84615384615384</v>
      </c>
      <c r="AG240" s="420">
        <f>(R240+125)/2.6</f>
        <v>163.46153846153845</v>
      </c>
      <c r="AH240" s="420">
        <f>(R240+150)/2.6</f>
        <v>173.07692307692307</v>
      </c>
      <c r="AI240" s="298"/>
      <c r="AJ240" s="374"/>
      <c r="AK240" s="369"/>
      <c r="AL240" s="321"/>
      <c r="AM240" s="323"/>
      <c r="AN240" s="360">
        <f t="shared" si="142"/>
        <v>139.53488372093022</v>
      </c>
      <c r="AO240" s="343">
        <f t="shared" si="142"/>
        <v>151.16279069767444</v>
      </c>
      <c r="AP240" s="343">
        <f t="shared" si="142"/>
        <v>162.79069767441862</v>
      </c>
      <c r="AQ240" s="343">
        <f t="shared" si="141"/>
        <v>174.41860465116281</v>
      </c>
      <c r="AR240" s="343">
        <f t="shared" si="141"/>
        <v>186.04651162790699</v>
      </c>
      <c r="AS240" s="343">
        <f t="shared" si="141"/>
        <v>197.67441860465118</v>
      </c>
      <c r="AT240" s="343">
        <f t="shared" si="142"/>
        <v>209.30232558139537</v>
      </c>
      <c r="AU240" s="284" t="str">
        <f t="shared" si="138"/>
        <v>151310-E-002</v>
      </c>
      <c r="AV240" s="309" t="str">
        <f t="shared" si="143"/>
        <v>VIP02</v>
      </c>
      <c r="AW240" s="284" t="str">
        <f t="shared" si="139"/>
        <v>151512-E-002</v>
      </c>
      <c r="AX240" s="284" t="str">
        <f t="shared" si="144"/>
        <v>KI02</v>
      </c>
      <c r="AY240" s="320"/>
      <c r="AZ240" s="328"/>
    </row>
    <row r="241" spans="1:52" s="271" customFormat="1" ht="13.5" customHeight="1" x14ac:dyDescent="0.2">
      <c r="A241" s="512" t="s">
        <v>141</v>
      </c>
      <c r="B241" s="348" t="s">
        <v>493</v>
      </c>
      <c r="C241" s="551">
        <v>22</v>
      </c>
      <c r="D241" s="336">
        <v>150</v>
      </c>
      <c r="E241" s="272">
        <v>216</v>
      </c>
      <c r="F241" s="337">
        <v>63</v>
      </c>
      <c r="G241" s="301">
        <v>2.4</v>
      </c>
      <c r="H241" s="299">
        <f t="shared" si="145"/>
        <v>56.423611111111114</v>
      </c>
      <c r="I241" s="300">
        <f t="shared" si="129"/>
        <v>1.0075644841269842</v>
      </c>
      <c r="J241" s="404">
        <f t="shared" si="130"/>
        <v>2.3809523809523809</v>
      </c>
      <c r="K241" s="299">
        <f t="shared" si="146"/>
        <v>153.5625</v>
      </c>
      <c r="L241" s="405">
        <f t="shared" si="128"/>
        <v>47.4</v>
      </c>
      <c r="M241" s="362">
        <f t="shared" si="147"/>
        <v>7.9365079365079083E-3</v>
      </c>
      <c r="N241" s="406">
        <f t="shared" si="148"/>
        <v>0.31113846153846153</v>
      </c>
      <c r="O241" s="330" t="s">
        <v>4</v>
      </c>
      <c r="P241" s="286" t="s">
        <v>4</v>
      </c>
      <c r="Q241" s="427"/>
      <c r="R241" s="422">
        <v>325</v>
      </c>
      <c r="S241" s="422">
        <f t="shared" si="131"/>
        <v>350</v>
      </c>
      <c r="T241" s="422">
        <f t="shared" si="132"/>
        <v>375</v>
      </c>
      <c r="U241" s="422">
        <f t="shared" si="133"/>
        <v>400</v>
      </c>
      <c r="V241" s="422">
        <f t="shared" si="134"/>
        <v>425</v>
      </c>
      <c r="W241" s="422">
        <f t="shared" si="135"/>
        <v>450</v>
      </c>
      <c r="X241" s="422">
        <f t="shared" si="136"/>
        <v>475</v>
      </c>
      <c r="Y241" s="298"/>
      <c r="Z241" s="356"/>
      <c r="AA241" s="419">
        <f>(R241-25)/2.6</f>
        <v>115.38461538461539</v>
      </c>
      <c r="AB241" s="420">
        <f>R241/2.6</f>
        <v>125</v>
      </c>
      <c r="AC241" s="420">
        <f>(R241+25)/2.6</f>
        <v>134.61538461538461</v>
      </c>
      <c r="AD241" s="420">
        <f>(R241+50)/2.6</f>
        <v>144.23076923076923</v>
      </c>
      <c r="AE241" s="420">
        <f>(R241+75)/2.6</f>
        <v>153.84615384615384</v>
      </c>
      <c r="AF241" s="420">
        <f>(R241+100)/2.6</f>
        <v>163.46153846153845</v>
      </c>
      <c r="AG241" s="420">
        <f>(R241+125)/2.6</f>
        <v>173.07692307692307</v>
      </c>
      <c r="AH241" s="420">
        <f>(R241+150)/2.6</f>
        <v>182.69230769230768</v>
      </c>
      <c r="AI241" s="298"/>
      <c r="AJ241" s="374"/>
      <c r="AK241" s="369"/>
      <c r="AL241" s="321"/>
      <c r="AM241" s="323"/>
      <c r="AN241" s="360">
        <f t="shared" si="142"/>
        <v>151.16279069767444</v>
      </c>
      <c r="AO241" s="343">
        <f t="shared" si="142"/>
        <v>162.79069767441862</v>
      </c>
      <c r="AP241" s="343">
        <f t="shared" si="142"/>
        <v>174.41860465116281</v>
      </c>
      <c r="AQ241" s="343">
        <f t="shared" si="141"/>
        <v>186.04651162790699</v>
      </c>
      <c r="AR241" s="343">
        <f t="shared" si="141"/>
        <v>197.67441860465118</v>
      </c>
      <c r="AS241" s="343">
        <f t="shared" si="141"/>
        <v>209.30232558139537</v>
      </c>
      <c r="AT241" s="343">
        <f t="shared" si="142"/>
        <v>220.93023255813955</v>
      </c>
      <c r="AU241" s="284" t="str">
        <f t="shared" si="138"/>
        <v>151310-E-002</v>
      </c>
      <c r="AV241" s="309" t="str">
        <f t="shared" si="143"/>
        <v>VIP02</v>
      </c>
      <c r="AW241" s="284" t="str">
        <f t="shared" si="139"/>
        <v>151512-E-002</v>
      </c>
      <c r="AX241" s="284" t="str">
        <f t="shared" si="144"/>
        <v>KI02</v>
      </c>
      <c r="AY241" s="320"/>
      <c r="AZ241" s="328"/>
    </row>
    <row r="242" spans="1:52" s="271" customFormat="1" ht="13.5" customHeight="1" x14ac:dyDescent="0.2">
      <c r="A242" s="512" t="s">
        <v>141</v>
      </c>
      <c r="B242" s="348" t="s">
        <v>387</v>
      </c>
      <c r="C242" s="551">
        <v>23</v>
      </c>
      <c r="D242" s="336">
        <v>138</v>
      </c>
      <c r="E242" s="272">
        <v>200</v>
      </c>
      <c r="F242" s="337">
        <v>57</v>
      </c>
      <c r="G242" s="301">
        <v>2.7</v>
      </c>
      <c r="H242" s="299">
        <f t="shared" si="145"/>
        <v>58.299039780521255</v>
      </c>
      <c r="I242" s="300">
        <f t="shared" si="129"/>
        <v>1.0410542817950224</v>
      </c>
      <c r="J242" s="404">
        <f t="shared" si="130"/>
        <v>2.4210526315789473</v>
      </c>
      <c r="K242" s="299">
        <f t="shared" si="146"/>
        <v>178.67818322981367</v>
      </c>
      <c r="L242" s="405">
        <f t="shared" si="128"/>
        <v>45.464482841004582</v>
      </c>
      <c r="M242" s="362">
        <f t="shared" si="147"/>
        <v>0.10331384015594548</v>
      </c>
      <c r="N242" s="406">
        <f t="shared" si="148"/>
        <v>0.28376593624602242</v>
      </c>
      <c r="O242" s="330" t="s">
        <v>286</v>
      </c>
      <c r="P242" s="286" t="s">
        <v>36</v>
      </c>
      <c r="Q242" s="427"/>
      <c r="R242" s="422">
        <v>425</v>
      </c>
      <c r="S242" s="422">
        <f t="shared" si="131"/>
        <v>450</v>
      </c>
      <c r="T242" s="422">
        <f t="shared" si="132"/>
        <v>475</v>
      </c>
      <c r="U242" s="422">
        <f t="shared" si="133"/>
        <v>500</v>
      </c>
      <c r="V242" s="422">
        <f t="shared" si="134"/>
        <v>525</v>
      </c>
      <c r="W242" s="422">
        <f t="shared" si="135"/>
        <v>550</v>
      </c>
      <c r="X242" s="422">
        <f t="shared" si="136"/>
        <v>575</v>
      </c>
      <c r="Y242" s="298"/>
      <c r="Z242" s="356"/>
      <c r="AA242" s="428"/>
      <c r="AB242" s="429"/>
      <c r="AC242" s="429"/>
      <c r="AD242" s="429"/>
      <c r="AE242" s="429"/>
      <c r="AF242" s="429"/>
      <c r="AG242" s="429"/>
      <c r="AH242" s="429"/>
      <c r="AI242" s="298"/>
      <c r="AJ242" s="374"/>
      <c r="AK242" s="369"/>
      <c r="AL242" s="321"/>
      <c r="AM242" s="323"/>
      <c r="AN242" s="360">
        <f t="shared" si="142"/>
        <v>197.67441860465118</v>
      </c>
      <c r="AO242" s="343">
        <f t="shared" si="142"/>
        <v>209.30232558139537</v>
      </c>
      <c r="AP242" s="343">
        <f t="shared" si="142"/>
        <v>220.93023255813955</v>
      </c>
      <c r="AQ242" s="343">
        <f t="shared" si="141"/>
        <v>232.55813953488374</v>
      </c>
      <c r="AR242" s="343">
        <f t="shared" si="141"/>
        <v>244.18604651162792</v>
      </c>
      <c r="AS242" s="343">
        <f t="shared" si="141"/>
        <v>255.81395348837211</v>
      </c>
      <c r="AT242" s="343">
        <f t="shared" si="142"/>
        <v>267.44186046511629</v>
      </c>
      <c r="AU242" s="284" t="str">
        <f t="shared" si="138"/>
        <v>151310-E-003</v>
      </c>
      <c r="AV242" s="309" t="str">
        <f t="shared" si="143"/>
        <v>VIP01</v>
      </c>
      <c r="AW242" s="284" t="str">
        <f t="shared" si="139"/>
        <v>151512-E-003</v>
      </c>
      <c r="AX242" s="284" t="str">
        <f t="shared" si="144"/>
        <v>KI03</v>
      </c>
      <c r="AY242" s="320"/>
      <c r="AZ242" s="328"/>
    </row>
    <row r="243" spans="1:52" s="271" customFormat="1" ht="13.5" customHeight="1" x14ac:dyDescent="0.2">
      <c r="A243" s="512" t="s">
        <v>141</v>
      </c>
      <c r="B243" s="348" t="s">
        <v>447</v>
      </c>
      <c r="C243" s="551">
        <v>24</v>
      </c>
      <c r="D243" s="336">
        <v>120</v>
      </c>
      <c r="E243" s="272">
        <v>200</v>
      </c>
      <c r="F243" s="337">
        <v>57</v>
      </c>
      <c r="G243" s="301">
        <v>2.35</v>
      </c>
      <c r="H243" s="299">
        <f t="shared" si="145"/>
        <v>63.377093707559972</v>
      </c>
      <c r="I243" s="300">
        <f t="shared" si="129"/>
        <v>1.1317338162064281</v>
      </c>
      <c r="J243" s="404">
        <f t="shared" si="130"/>
        <v>2.1052631578947367</v>
      </c>
      <c r="K243" s="299">
        <f t="shared" si="146"/>
        <v>169.21875</v>
      </c>
      <c r="L243" s="405">
        <f t="shared" si="128"/>
        <v>42.395848853396004</v>
      </c>
      <c r="M243" s="362">
        <f t="shared" si="147"/>
        <v>0.10414333706606951</v>
      </c>
      <c r="N243" s="406">
        <f t="shared" si="148"/>
        <v>0.27966384506801573</v>
      </c>
      <c r="O243" s="330" t="s">
        <v>286</v>
      </c>
      <c r="P243" s="286" t="s">
        <v>36</v>
      </c>
      <c r="Q243" s="427"/>
      <c r="R243" s="422">
        <v>350</v>
      </c>
      <c r="S243" s="422">
        <f t="shared" si="131"/>
        <v>375</v>
      </c>
      <c r="T243" s="422">
        <f t="shared" si="132"/>
        <v>400</v>
      </c>
      <c r="U243" s="422">
        <f t="shared" si="133"/>
        <v>425</v>
      </c>
      <c r="V243" s="422">
        <f t="shared" si="134"/>
        <v>450</v>
      </c>
      <c r="W243" s="422">
        <f t="shared" si="135"/>
        <v>475</v>
      </c>
      <c r="X243" s="422">
        <f t="shared" si="136"/>
        <v>500</v>
      </c>
      <c r="Y243" s="298"/>
      <c r="Z243" s="356"/>
      <c r="AA243" s="428"/>
      <c r="AB243" s="429"/>
      <c r="AC243" s="429"/>
      <c r="AD243" s="429"/>
      <c r="AE243" s="429"/>
      <c r="AF243" s="429"/>
      <c r="AG243" s="429"/>
      <c r="AH243" s="429"/>
      <c r="AI243" s="298"/>
      <c r="AJ243" s="374"/>
      <c r="AK243" s="369"/>
      <c r="AL243" s="321"/>
      <c r="AM243" s="323"/>
      <c r="AN243" s="360">
        <f t="shared" si="142"/>
        <v>162.79069767441862</v>
      </c>
      <c r="AO243" s="343">
        <f t="shared" si="142"/>
        <v>174.41860465116281</v>
      </c>
      <c r="AP243" s="343">
        <f t="shared" si="142"/>
        <v>186.04651162790699</v>
      </c>
      <c r="AQ243" s="343">
        <f t="shared" si="141"/>
        <v>197.67441860465118</v>
      </c>
      <c r="AR243" s="343">
        <f t="shared" si="141"/>
        <v>209.30232558139537</v>
      </c>
      <c r="AS243" s="343">
        <f t="shared" si="141"/>
        <v>220.93023255813955</v>
      </c>
      <c r="AT243" s="343">
        <f t="shared" si="142"/>
        <v>232.55813953488374</v>
      </c>
      <c r="AU243" s="284" t="str">
        <f t="shared" si="138"/>
        <v>151310-E-003</v>
      </c>
      <c r="AV243" s="309" t="str">
        <f t="shared" si="143"/>
        <v>VIP02</v>
      </c>
      <c r="AW243" s="284" t="str">
        <f t="shared" si="139"/>
        <v>151512-E-003</v>
      </c>
      <c r="AX243" s="284" t="str">
        <f t="shared" si="144"/>
        <v>KI02</v>
      </c>
      <c r="AY243" s="320"/>
      <c r="AZ243" s="328"/>
    </row>
    <row r="244" spans="1:52" s="271" customFormat="1" ht="13.5" customHeight="1" x14ac:dyDescent="0.2">
      <c r="A244" s="512" t="s">
        <v>141</v>
      </c>
      <c r="B244" s="348" t="s">
        <v>448</v>
      </c>
      <c r="C244" s="551">
        <v>25</v>
      </c>
      <c r="D244" s="336">
        <v>108</v>
      </c>
      <c r="E244" s="272">
        <v>200</v>
      </c>
      <c r="F244" s="337">
        <v>57</v>
      </c>
      <c r="G244" s="301">
        <v>2.11</v>
      </c>
      <c r="H244" s="299">
        <f t="shared" si="145"/>
        <v>61.768603580332879</v>
      </c>
      <c r="I244" s="300">
        <f t="shared" si="129"/>
        <v>1.1030107782202301</v>
      </c>
      <c r="J244" s="404">
        <f t="shared" si="130"/>
        <v>1.8947368421052631</v>
      </c>
      <c r="K244" s="299">
        <f t="shared" si="146"/>
        <v>147.73065476190476</v>
      </c>
      <c r="L244" s="405">
        <f t="shared" si="128"/>
        <v>40.220233713890821</v>
      </c>
      <c r="M244" s="362">
        <f t="shared" si="147"/>
        <v>0.10202045397854827</v>
      </c>
      <c r="N244" s="406">
        <f t="shared" si="148"/>
        <v>0.30318486862094668</v>
      </c>
      <c r="O244" s="330" t="s">
        <v>286</v>
      </c>
      <c r="P244" s="286" t="s">
        <v>36</v>
      </c>
      <c r="Q244" s="427"/>
      <c r="R244" s="422">
        <v>275</v>
      </c>
      <c r="S244" s="422">
        <f t="shared" si="131"/>
        <v>300</v>
      </c>
      <c r="T244" s="422">
        <f t="shared" si="132"/>
        <v>325</v>
      </c>
      <c r="U244" s="422">
        <f t="shared" si="133"/>
        <v>350</v>
      </c>
      <c r="V244" s="422">
        <f t="shared" si="134"/>
        <v>375</v>
      </c>
      <c r="W244" s="422">
        <f t="shared" si="135"/>
        <v>400</v>
      </c>
      <c r="X244" s="422">
        <f t="shared" si="136"/>
        <v>425</v>
      </c>
      <c r="Y244" s="298"/>
      <c r="Z244" s="356"/>
      <c r="AA244" s="428"/>
      <c r="AB244" s="429"/>
      <c r="AC244" s="429"/>
      <c r="AD244" s="429"/>
      <c r="AE244" s="429"/>
      <c r="AF244" s="429"/>
      <c r="AG244" s="429"/>
      <c r="AH244" s="429"/>
      <c r="AI244" s="298"/>
      <c r="AJ244" s="374"/>
      <c r="AK244" s="369"/>
      <c r="AL244" s="321"/>
      <c r="AM244" s="323"/>
      <c r="AN244" s="360">
        <f t="shared" si="142"/>
        <v>127.90697674418605</v>
      </c>
      <c r="AO244" s="343">
        <f t="shared" si="142"/>
        <v>139.53488372093022</v>
      </c>
      <c r="AP244" s="343">
        <f t="shared" si="142"/>
        <v>151.16279069767444</v>
      </c>
      <c r="AQ244" s="343">
        <f t="shared" si="141"/>
        <v>162.79069767441862</v>
      </c>
      <c r="AR244" s="343">
        <f t="shared" si="141"/>
        <v>174.41860465116281</v>
      </c>
      <c r="AS244" s="343">
        <f t="shared" si="141"/>
        <v>186.04651162790699</v>
      </c>
      <c r="AT244" s="343">
        <f t="shared" si="142"/>
        <v>197.67441860465118</v>
      </c>
      <c r="AU244" s="284" t="str">
        <f t="shared" si="138"/>
        <v>151310-E-003</v>
      </c>
      <c r="AV244" s="309" t="str">
        <f t="shared" si="143"/>
        <v>VIP03</v>
      </c>
      <c r="AW244" s="284" t="str">
        <f t="shared" si="139"/>
        <v>151512-E-003</v>
      </c>
      <c r="AX244" s="284" t="str">
        <f t="shared" si="144"/>
        <v>KI02</v>
      </c>
      <c r="AY244" s="320"/>
      <c r="AZ244" s="328"/>
    </row>
    <row r="245" spans="1:52" s="271" customFormat="1" ht="13.5" customHeight="1" x14ac:dyDescent="0.2">
      <c r="A245" s="512" t="s">
        <v>141</v>
      </c>
      <c r="B245" s="348" t="s">
        <v>449</v>
      </c>
      <c r="C245" s="551">
        <v>26</v>
      </c>
      <c r="D245" s="336">
        <v>98</v>
      </c>
      <c r="E245" s="272">
        <v>200</v>
      </c>
      <c r="F245" s="337">
        <v>57</v>
      </c>
      <c r="G245" s="301">
        <v>1.92</v>
      </c>
      <c r="H245" s="299">
        <f t="shared" si="145"/>
        <v>67.816840277777786</v>
      </c>
      <c r="I245" s="300">
        <f t="shared" si="129"/>
        <v>1.2110150049603177</v>
      </c>
      <c r="J245" s="404">
        <f t="shared" si="130"/>
        <v>1.7192982456140351</v>
      </c>
      <c r="K245" s="299">
        <f t="shared" si="146"/>
        <v>148.00473760932945</v>
      </c>
      <c r="L245" s="405">
        <f t="shared" si="128"/>
        <v>38.312963863423569</v>
      </c>
      <c r="M245" s="362">
        <f t="shared" si="147"/>
        <v>0.10453216374269002</v>
      </c>
      <c r="N245" s="406">
        <f t="shared" si="148"/>
        <v>0.28908139470844219</v>
      </c>
      <c r="O245" s="330" t="s">
        <v>286</v>
      </c>
      <c r="P245" s="286" t="s">
        <v>36</v>
      </c>
      <c r="Q245" s="427"/>
      <c r="R245" s="422">
        <v>250</v>
      </c>
      <c r="S245" s="422">
        <f t="shared" si="131"/>
        <v>275</v>
      </c>
      <c r="T245" s="422">
        <f t="shared" si="132"/>
        <v>300</v>
      </c>
      <c r="U245" s="422">
        <f t="shared" si="133"/>
        <v>325</v>
      </c>
      <c r="V245" s="422">
        <f t="shared" si="134"/>
        <v>350</v>
      </c>
      <c r="W245" s="422">
        <f t="shared" si="135"/>
        <v>375</v>
      </c>
      <c r="X245" s="422">
        <f t="shared" si="136"/>
        <v>400</v>
      </c>
      <c r="Y245" s="298"/>
      <c r="Z245" s="356"/>
      <c r="AA245" s="428"/>
      <c r="AB245" s="429"/>
      <c r="AC245" s="429"/>
      <c r="AD245" s="429"/>
      <c r="AE245" s="429"/>
      <c r="AF245" s="429"/>
      <c r="AG245" s="429"/>
      <c r="AH245" s="429"/>
      <c r="AI245" s="298"/>
      <c r="AJ245" s="374"/>
      <c r="AK245" s="369"/>
      <c r="AL245" s="321"/>
      <c r="AM245" s="323"/>
      <c r="AN245" s="360">
        <f t="shared" si="142"/>
        <v>116.27906976744187</v>
      </c>
      <c r="AO245" s="343">
        <f t="shared" si="142"/>
        <v>127.90697674418605</v>
      </c>
      <c r="AP245" s="343">
        <f t="shared" si="142"/>
        <v>139.53488372093022</v>
      </c>
      <c r="AQ245" s="343">
        <f t="shared" si="141"/>
        <v>151.16279069767444</v>
      </c>
      <c r="AR245" s="343">
        <f t="shared" si="141"/>
        <v>162.79069767441862</v>
      </c>
      <c r="AS245" s="343">
        <f t="shared" si="141"/>
        <v>174.41860465116281</v>
      </c>
      <c r="AT245" s="343">
        <f t="shared" si="142"/>
        <v>186.04651162790699</v>
      </c>
      <c r="AU245" s="284" t="str">
        <f t="shared" si="138"/>
        <v>151310-E-003</v>
      </c>
      <c r="AV245" s="309" t="str">
        <f t="shared" si="143"/>
        <v>VIP03</v>
      </c>
      <c r="AW245" s="284" t="str">
        <f t="shared" si="139"/>
        <v>151512-E-003</v>
      </c>
      <c r="AX245" s="284" t="str">
        <f t="shared" si="144"/>
        <v>KI02</v>
      </c>
      <c r="AY245" s="320"/>
      <c r="AZ245" s="328"/>
    </row>
    <row r="246" spans="1:52" s="271" customFormat="1" ht="13.5" customHeight="1" x14ac:dyDescent="0.2">
      <c r="A246" s="512" t="s">
        <v>141</v>
      </c>
      <c r="B246" s="348" t="s">
        <v>497</v>
      </c>
      <c r="C246" s="551">
        <v>27</v>
      </c>
      <c r="D246" s="336">
        <v>120</v>
      </c>
      <c r="E246" s="272">
        <v>190</v>
      </c>
      <c r="F246" s="337">
        <v>51</v>
      </c>
      <c r="G246" s="301">
        <v>2.4</v>
      </c>
      <c r="H246" s="299">
        <f t="shared" si="145"/>
        <v>69.444444444444443</v>
      </c>
      <c r="I246" s="300">
        <f t="shared" si="129"/>
        <v>1.2400793650793651</v>
      </c>
      <c r="J246" s="404">
        <f t="shared" si="130"/>
        <v>2.3529411764705883</v>
      </c>
      <c r="K246" s="299">
        <f t="shared" si="146"/>
        <v>154.82142857142856</v>
      </c>
      <c r="L246" s="405">
        <f t="shared" si="128"/>
        <v>42.395848853396004</v>
      </c>
      <c r="M246" s="362">
        <f t="shared" si="147"/>
        <v>1.9607843137254832E-2</v>
      </c>
      <c r="N246" s="406">
        <f t="shared" si="148"/>
        <v>0.27931382774002073</v>
      </c>
      <c r="O246" s="330" t="s">
        <v>4</v>
      </c>
      <c r="P246" s="286" t="s">
        <v>4</v>
      </c>
      <c r="Q246" s="427"/>
      <c r="R246" s="422">
        <v>400</v>
      </c>
      <c r="S246" s="422">
        <f t="shared" si="131"/>
        <v>425</v>
      </c>
      <c r="T246" s="422">
        <f t="shared" si="132"/>
        <v>450</v>
      </c>
      <c r="U246" s="422">
        <f t="shared" si="133"/>
        <v>475</v>
      </c>
      <c r="V246" s="422">
        <f t="shared" si="134"/>
        <v>500</v>
      </c>
      <c r="W246" s="422">
        <f t="shared" si="135"/>
        <v>525</v>
      </c>
      <c r="X246" s="422">
        <f t="shared" si="136"/>
        <v>550</v>
      </c>
      <c r="Y246" s="298"/>
      <c r="Z246" s="356"/>
      <c r="AA246" s="428"/>
      <c r="AB246" s="429"/>
      <c r="AC246" s="429"/>
      <c r="AD246" s="429"/>
      <c r="AE246" s="429"/>
      <c r="AF246" s="429"/>
      <c r="AG246" s="429"/>
      <c r="AH246" s="429"/>
      <c r="AI246" s="298"/>
      <c r="AJ246" s="374"/>
      <c r="AK246" s="369"/>
      <c r="AL246" s="321"/>
      <c r="AM246" s="323"/>
      <c r="AN246" s="360">
        <f t="shared" si="142"/>
        <v>186.04651162790699</v>
      </c>
      <c r="AO246" s="343">
        <f t="shared" si="142"/>
        <v>197.67441860465118</v>
      </c>
      <c r="AP246" s="343">
        <f t="shared" si="142"/>
        <v>209.30232558139537</v>
      </c>
      <c r="AQ246" s="343">
        <f t="shared" si="141"/>
        <v>220.93023255813955</v>
      </c>
      <c r="AR246" s="343">
        <f t="shared" si="141"/>
        <v>232.55813953488374</v>
      </c>
      <c r="AS246" s="343">
        <f t="shared" si="141"/>
        <v>244.18604651162792</v>
      </c>
      <c r="AT246" s="343">
        <f t="shared" si="142"/>
        <v>255.81395348837211</v>
      </c>
      <c r="AU246" s="284" t="str">
        <f t="shared" si="138"/>
        <v>151310-E-004</v>
      </c>
      <c r="AV246" s="309" t="str">
        <f t="shared" si="143"/>
        <v>VIP02</v>
      </c>
      <c r="AW246" s="324" t="str">
        <f t="shared" si="139"/>
        <v/>
      </c>
      <c r="AX246" s="324"/>
      <c r="AY246" s="320"/>
      <c r="AZ246" s="328"/>
    </row>
    <row r="247" spans="1:52" s="271" customFormat="1" ht="13.5" customHeight="1" x14ac:dyDescent="0.2">
      <c r="A247" s="512" t="s">
        <v>141</v>
      </c>
      <c r="B247" s="348" t="s">
        <v>388</v>
      </c>
      <c r="C247" s="551">
        <v>28</v>
      </c>
      <c r="D247" s="336">
        <v>165</v>
      </c>
      <c r="E247" s="272">
        <v>200</v>
      </c>
      <c r="F247" s="337">
        <v>57</v>
      </c>
      <c r="G247" s="301">
        <v>3.1</v>
      </c>
      <c r="H247" s="299">
        <f t="shared" si="145"/>
        <v>54.630593132153997</v>
      </c>
      <c r="I247" s="300">
        <f t="shared" si="129"/>
        <v>0.97554630593132141</v>
      </c>
      <c r="J247" s="404">
        <f t="shared" si="130"/>
        <v>2.8947368421052633</v>
      </c>
      <c r="K247" s="299">
        <f t="shared" si="146"/>
        <v>184.60227272727272</v>
      </c>
      <c r="L247" s="405">
        <f t="shared" si="128"/>
        <v>49.713539403265187</v>
      </c>
      <c r="M247" s="362">
        <f t="shared" si="147"/>
        <v>6.6213921901528E-2</v>
      </c>
      <c r="N247" s="406">
        <f t="shared" si="148"/>
        <v>0.28839667302946825</v>
      </c>
      <c r="O247" s="330" t="s">
        <v>32</v>
      </c>
      <c r="P247" s="286" t="s">
        <v>418</v>
      </c>
      <c r="Q247" s="427"/>
      <c r="R247" s="422">
        <v>525</v>
      </c>
      <c r="S247" s="422">
        <f t="shared" si="131"/>
        <v>550</v>
      </c>
      <c r="T247" s="422">
        <f t="shared" si="132"/>
        <v>575</v>
      </c>
      <c r="U247" s="422">
        <f t="shared" si="133"/>
        <v>600</v>
      </c>
      <c r="V247" s="422">
        <f t="shared" si="134"/>
        <v>625</v>
      </c>
      <c r="W247" s="422">
        <f t="shared" si="135"/>
        <v>650</v>
      </c>
      <c r="X247" s="422">
        <f t="shared" si="136"/>
        <v>675</v>
      </c>
      <c r="Y247" s="298"/>
      <c r="Z247" s="356"/>
      <c r="AA247" s="428"/>
      <c r="AB247" s="429"/>
      <c r="AC247" s="429"/>
      <c r="AD247" s="429"/>
      <c r="AE247" s="429"/>
      <c r="AF247" s="429"/>
      <c r="AG247" s="429"/>
      <c r="AH247" s="429"/>
      <c r="AI247" s="298"/>
      <c r="AJ247" s="374"/>
      <c r="AK247" s="369"/>
      <c r="AL247" s="321"/>
      <c r="AM247" s="323"/>
      <c r="AN247" s="360">
        <f t="shared" si="142"/>
        <v>244.18604651162792</v>
      </c>
      <c r="AO247" s="343">
        <f t="shared" si="142"/>
        <v>255.81395348837211</v>
      </c>
      <c r="AP247" s="343">
        <f t="shared" si="142"/>
        <v>267.44186046511629</v>
      </c>
      <c r="AQ247" s="343">
        <f t="shared" si="141"/>
        <v>279.06976744186045</v>
      </c>
      <c r="AR247" s="343">
        <f t="shared" si="141"/>
        <v>290.69767441860466</v>
      </c>
      <c r="AS247" s="343">
        <f t="shared" si="141"/>
        <v>302.32558139534888</v>
      </c>
      <c r="AT247" s="343">
        <f t="shared" si="142"/>
        <v>313.95348837209303</v>
      </c>
      <c r="AU247" s="284" t="str">
        <f t="shared" si="138"/>
        <v>151310-E-003</v>
      </c>
      <c r="AV247" s="309" t="str">
        <f t="shared" si="143"/>
        <v>VIP01</v>
      </c>
      <c r="AW247" s="284" t="str">
        <f t="shared" si="139"/>
        <v>151512-E-003</v>
      </c>
      <c r="AX247" s="284" t="str">
        <f t="shared" ref="AX247:AX267" si="149">IF(G247&lt;2.55,"KI02",IF(AND(G247&gt;=2.55,G247&lt;3.3),IF(G247-J247&lt;=0.3,"KI03","KI04"),IF(G247&gt;=3.3,"KI05","")))</f>
        <v>KI03</v>
      </c>
      <c r="AY247" s="320"/>
      <c r="AZ247" s="328"/>
    </row>
    <row r="248" spans="1:52" s="271" customFormat="1" ht="13.5" customHeight="1" x14ac:dyDescent="0.2">
      <c r="A248" s="512" t="s">
        <v>141</v>
      </c>
      <c r="B248" s="313" t="s">
        <v>224</v>
      </c>
      <c r="C248" s="551">
        <v>29</v>
      </c>
      <c r="D248" s="336">
        <v>175</v>
      </c>
      <c r="E248" s="272">
        <v>222</v>
      </c>
      <c r="F248" s="337">
        <v>70</v>
      </c>
      <c r="G248" s="301">
        <v>2.57</v>
      </c>
      <c r="H248" s="299">
        <f t="shared" si="145"/>
        <v>41.635755272600655</v>
      </c>
      <c r="I248" s="300">
        <f t="shared" si="129"/>
        <v>0.74349562986786888</v>
      </c>
      <c r="J248" s="404">
        <f t="shared" si="130"/>
        <v>2.5</v>
      </c>
      <c r="K248" s="299">
        <f t="shared" si="146"/>
        <v>137.5</v>
      </c>
      <c r="L248" s="405">
        <f t="shared" si="128"/>
        <v>51.197851517422102</v>
      </c>
      <c r="M248" s="362">
        <f t="shared" si="147"/>
        <v>2.7237354085603051E-2</v>
      </c>
      <c r="N248" s="406">
        <f t="shared" si="148"/>
        <v>0.3827737553447994</v>
      </c>
      <c r="O248" s="330" t="s">
        <v>286</v>
      </c>
      <c r="P248" s="286" t="s">
        <v>283</v>
      </c>
      <c r="Q248" s="330" t="s">
        <v>27</v>
      </c>
      <c r="R248" s="272">
        <v>275</v>
      </c>
      <c r="S248" s="272">
        <f t="shared" si="131"/>
        <v>300</v>
      </c>
      <c r="T248" s="272">
        <f t="shared" si="132"/>
        <v>325</v>
      </c>
      <c r="U248" s="272">
        <f t="shared" si="133"/>
        <v>350</v>
      </c>
      <c r="V248" s="272">
        <f t="shared" si="134"/>
        <v>375</v>
      </c>
      <c r="W248" s="272">
        <f t="shared" si="135"/>
        <v>400</v>
      </c>
      <c r="X248" s="272">
        <f t="shared" si="136"/>
        <v>425</v>
      </c>
      <c r="Y248" s="274" t="s">
        <v>322</v>
      </c>
      <c r="Z248" s="355" t="s">
        <v>323</v>
      </c>
      <c r="AA248" s="360">
        <f t="shared" ref="AA248:AA256" si="150">(R248-25)/2.52</f>
        <v>99.206349206349202</v>
      </c>
      <c r="AB248" s="343">
        <f t="shared" ref="AB248:AB256" si="151">(R248)/2.52</f>
        <v>109.12698412698413</v>
      </c>
      <c r="AC248" s="343">
        <f t="shared" ref="AC248:AC256" si="152">(R248+25)/2.52</f>
        <v>119.04761904761905</v>
      </c>
      <c r="AD248" s="343">
        <f t="shared" ref="AD248:AD256" si="153">(R248+50)/2.52</f>
        <v>128.96825396825398</v>
      </c>
      <c r="AE248" s="343">
        <f t="shared" ref="AE248:AE256" si="154">(R248+75)/2.52</f>
        <v>138.88888888888889</v>
      </c>
      <c r="AF248" s="343">
        <f t="shared" ref="AF248:AF256" si="155">(R248+100)/2.52</f>
        <v>148.8095238095238</v>
      </c>
      <c r="AG248" s="343">
        <f t="shared" ref="AG248:AG256" si="156">(R248+125)/2.52</f>
        <v>158.73015873015873</v>
      </c>
      <c r="AH248" s="343">
        <f t="shared" ref="AH248:AH256" si="157">(R248+150)/2.52</f>
        <v>168.65079365079364</v>
      </c>
      <c r="AI248" s="274" t="s">
        <v>330</v>
      </c>
      <c r="AJ248" s="374" t="s">
        <v>291</v>
      </c>
      <c r="AK248" s="369">
        <v>20</v>
      </c>
      <c r="AL248" s="321">
        <v>20</v>
      </c>
      <c r="AM248" s="323">
        <v>15</v>
      </c>
      <c r="AN248" s="360">
        <f t="shared" si="142"/>
        <v>127.90697674418605</v>
      </c>
      <c r="AO248" s="343">
        <f t="shared" si="142"/>
        <v>139.53488372093022</v>
      </c>
      <c r="AP248" s="343">
        <f t="shared" si="142"/>
        <v>151.16279069767444</v>
      </c>
      <c r="AQ248" s="343">
        <f t="shared" si="141"/>
        <v>162.79069767441862</v>
      </c>
      <c r="AR248" s="343">
        <f t="shared" si="141"/>
        <v>174.41860465116281</v>
      </c>
      <c r="AS248" s="343">
        <f t="shared" si="141"/>
        <v>186.04651162790699</v>
      </c>
      <c r="AT248" s="343">
        <f t="shared" si="142"/>
        <v>197.67441860465118</v>
      </c>
      <c r="AU248" s="284" t="str">
        <f t="shared" si="138"/>
        <v>151310-E-001</v>
      </c>
      <c r="AV248" s="309" t="str">
        <f t="shared" si="143"/>
        <v>VIP01</v>
      </c>
      <c r="AW248" s="284" t="str">
        <f t="shared" si="139"/>
        <v>151512-E-001</v>
      </c>
      <c r="AX248" s="284" t="str">
        <f t="shared" si="149"/>
        <v>KI03</v>
      </c>
      <c r="AY248" s="284"/>
      <c r="AZ248" s="286"/>
    </row>
    <row r="249" spans="1:52" s="271" customFormat="1" ht="13.5" customHeight="1" x14ac:dyDescent="0.2">
      <c r="A249" s="512" t="s">
        <v>141</v>
      </c>
      <c r="B249" s="313" t="s">
        <v>225</v>
      </c>
      <c r="C249" s="551">
        <v>30</v>
      </c>
      <c r="D249" s="336">
        <v>186</v>
      </c>
      <c r="E249" s="272">
        <v>222</v>
      </c>
      <c r="F249" s="337">
        <v>70</v>
      </c>
      <c r="G249" s="301">
        <v>2.75</v>
      </c>
      <c r="H249" s="299">
        <f t="shared" si="145"/>
        <v>39.669421487603309</v>
      </c>
      <c r="I249" s="300">
        <f t="shared" si="129"/>
        <v>0.70838252656434475</v>
      </c>
      <c r="J249" s="404">
        <f t="shared" si="130"/>
        <v>2.657142857142857</v>
      </c>
      <c r="K249" s="299">
        <f t="shared" si="146"/>
        <v>141.12903225806451</v>
      </c>
      <c r="L249" s="405">
        <f t="shared" si="128"/>
        <v>52.782406159628607</v>
      </c>
      <c r="M249" s="362">
        <f t="shared" si="147"/>
        <v>3.3766233766233805E-2</v>
      </c>
      <c r="N249" s="406">
        <f t="shared" si="148"/>
        <v>0.38707097850394317</v>
      </c>
      <c r="O249" s="330" t="s">
        <v>286</v>
      </c>
      <c r="P249" s="286" t="s">
        <v>283</v>
      </c>
      <c r="Q249" s="330" t="s">
        <v>27</v>
      </c>
      <c r="R249" s="272">
        <v>300</v>
      </c>
      <c r="S249" s="272">
        <f t="shared" si="131"/>
        <v>325</v>
      </c>
      <c r="T249" s="272">
        <f t="shared" si="132"/>
        <v>350</v>
      </c>
      <c r="U249" s="272">
        <f t="shared" si="133"/>
        <v>375</v>
      </c>
      <c r="V249" s="272">
        <f t="shared" si="134"/>
        <v>400</v>
      </c>
      <c r="W249" s="272">
        <f t="shared" si="135"/>
        <v>425</v>
      </c>
      <c r="X249" s="272">
        <f t="shared" si="136"/>
        <v>450</v>
      </c>
      <c r="Y249" s="274" t="s">
        <v>322</v>
      </c>
      <c r="Z249" s="355" t="s">
        <v>323</v>
      </c>
      <c r="AA249" s="360">
        <f t="shared" si="150"/>
        <v>109.12698412698413</v>
      </c>
      <c r="AB249" s="343">
        <f t="shared" si="151"/>
        <v>119.04761904761905</v>
      </c>
      <c r="AC249" s="343">
        <f t="shared" si="152"/>
        <v>128.96825396825398</v>
      </c>
      <c r="AD249" s="343">
        <f t="shared" si="153"/>
        <v>138.88888888888889</v>
      </c>
      <c r="AE249" s="343">
        <f t="shared" si="154"/>
        <v>148.8095238095238</v>
      </c>
      <c r="AF249" s="343">
        <f t="shared" si="155"/>
        <v>158.73015873015873</v>
      </c>
      <c r="AG249" s="343">
        <f t="shared" si="156"/>
        <v>168.65079365079364</v>
      </c>
      <c r="AH249" s="343">
        <f t="shared" si="157"/>
        <v>178.57142857142858</v>
      </c>
      <c r="AI249" s="274" t="s">
        <v>330</v>
      </c>
      <c r="AJ249" s="374" t="s">
        <v>291</v>
      </c>
      <c r="AK249" s="369">
        <v>20</v>
      </c>
      <c r="AL249" s="321">
        <v>20</v>
      </c>
      <c r="AM249" s="323">
        <v>15</v>
      </c>
      <c r="AN249" s="360">
        <f t="shared" si="142"/>
        <v>139.53488372093022</v>
      </c>
      <c r="AO249" s="343">
        <f t="shared" si="142"/>
        <v>151.16279069767444</v>
      </c>
      <c r="AP249" s="343">
        <f t="shared" si="142"/>
        <v>162.79069767441862</v>
      </c>
      <c r="AQ249" s="343">
        <f t="shared" si="141"/>
        <v>174.41860465116281</v>
      </c>
      <c r="AR249" s="343">
        <f t="shared" si="141"/>
        <v>186.04651162790699</v>
      </c>
      <c r="AS249" s="343">
        <f t="shared" si="141"/>
        <v>197.67441860465118</v>
      </c>
      <c r="AT249" s="343">
        <f t="shared" si="142"/>
        <v>209.30232558139537</v>
      </c>
      <c r="AU249" s="422" t="str">
        <f t="shared" si="138"/>
        <v/>
      </c>
      <c r="AV249" s="421" t="str">
        <f t="shared" si="143"/>
        <v>VIP01</v>
      </c>
      <c r="AW249" s="324" t="str">
        <f t="shared" si="139"/>
        <v/>
      </c>
      <c r="AX249" s="422" t="str">
        <f t="shared" si="149"/>
        <v>KI03</v>
      </c>
      <c r="AY249" s="284"/>
      <c r="AZ249" s="286"/>
    </row>
    <row r="250" spans="1:52" s="271" customFormat="1" ht="13.5" customHeight="1" x14ac:dyDescent="0.2">
      <c r="A250" s="512" t="s">
        <v>141</v>
      </c>
      <c r="B250" s="313" t="s">
        <v>226</v>
      </c>
      <c r="C250" s="551">
        <v>31</v>
      </c>
      <c r="D250" s="336">
        <v>197</v>
      </c>
      <c r="E250" s="272">
        <v>222</v>
      </c>
      <c r="F250" s="337">
        <v>70</v>
      </c>
      <c r="G250" s="301">
        <v>2.9</v>
      </c>
      <c r="H250" s="299">
        <f t="shared" si="145"/>
        <v>38.644470868014267</v>
      </c>
      <c r="I250" s="300">
        <f t="shared" si="129"/>
        <v>0.69007983692882624</v>
      </c>
      <c r="J250" s="404">
        <f t="shared" si="130"/>
        <v>2.8142857142857145</v>
      </c>
      <c r="K250" s="299">
        <f t="shared" si="146"/>
        <v>144.35279187817258</v>
      </c>
      <c r="L250" s="405">
        <f t="shared" si="128"/>
        <v>54.320758463040626</v>
      </c>
      <c r="M250" s="362">
        <f t="shared" si="147"/>
        <v>2.9556650246305313E-2</v>
      </c>
      <c r="N250" s="406">
        <f t="shared" si="148"/>
        <v>0.38776664502847458</v>
      </c>
      <c r="O250" s="330" t="s">
        <v>286</v>
      </c>
      <c r="P250" s="286" t="s">
        <v>283</v>
      </c>
      <c r="Q250" s="330" t="s">
        <v>27</v>
      </c>
      <c r="R250" s="272">
        <v>325</v>
      </c>
      <c r="S250" s="272">
        <f t="shared" si="131"/>
        <v>350</v>
      </c>
      <c r="T250" s="272">
        <f t="shared" si="132"/>
        <v>375</v>
      </c>
      <c r="U250" s="272">
        <f t="shared" si="133"/>
        <v>400</v>
      </c>
      <c r="V250" s="272">
        <f t="shared" si="134"/>
        <v>425</v>
      </c>
      <c r="W250" s="272">
        <f t="shared" si="135"/>
        <v>450</v>
      </c>
      <c r="X250" s="272">
        <f t="shared" si="136"/>
        <v>475</v>
      </c>
      <c r="Y250" s="274" t="s">
        <v>322</v>
      </c>
      <c r="Z250" s="355" t="s">
        <v>323</v>
      </c>
      <c r="AA250" s="360">
        <f t="shared" si="150"/>
        <v>119.04761904761905</v>
      </c>
      <c r="AB250" s="343">
        <f t="shared" si="151"/>
        <v>128.96825396825398</v>
      </c>
      <c r="AC250" s="343">
        <f t="shared" si="152"/>
        <v>138.88888888888889</v>
      </c>
      <c r="AD250" s="343">
        <f t="shared" si="153"/>
        <v>148.8095238095238</v>
      </c>
      <c r="AE250" s="343">
        <f t="shared" si="154"/>
        <v>158.73015873015873</v>
      </c>
      <c r="AF250" s="343">
        <f t="shared" si="155"/>
        <v>168.65079365079364</v>
      </c>
      <c r="AG250" s="343">
        <f t="shared" si="156"/>
        <v>178.57142857142858</v>
      </c>
      <c r="AH250" s="343">
        <f t="shared" si="157"/>
        <v>188.49206349206349</v>
      </c>
      <c r="AI250" s="274" t="s">
        <v>330</v>
      </c>
      <c r="AJ250" s="374" t="s">
        <v>291</v>
      </c>
      <c r="AK250" s="369">
        <v>20</v>
      </c>
      <c r="AL250" s="321">
        <v>20</v>
      </c>
      <c r="AM250" s="323">
        <v>15</v>
      </c>
      <c r="AN250" s="360">
        <f t="shared" si="142"/>
        <v>151.16279069767444</v>
      </c>
      <c r="AO250" s="343">
        <f t="shared" si="142"/>
        <v>162.79069767441862</v>
      </c>
      <c r="AP250" s="343">
        <f t="shared" si="142"/>
        <v>174.41860465116281</v>
      </c>
      <c r="AQ250" s="343">
        <f t="shared" si="141"/>
        <v>186.04651162790699</v>
      </c>
      <c r="AR250" s="343">
        <f t="shared" si="141"/>
        <v>197.67441860465118</v>
      </c>
      <c r="AS250" s="343">
        <f t="shared" si="141"/>
        <v>209.30232558139537</v>
      </c>
      <c r="AT250" s="343">
        <f t="shared" si="142"/>
        <v>220.93023255813955</v>
      </c>
      <c r="AU250" s="422" t="str">
        <f t="shared" si="138"/>
        <v/>
      </c>
      <c r="AV250" s="421" t="str">
        <f t="shared" si="143"/>
        <v>VIP01</v>
      </c>
      <c r="AW250" s="324" t="str">
        <f t="shared" si="139"/>
        <v/>
      </c>
      <c r="AX250" s="422" t="str">
        <f t="shared" si="149"/>
        <v>KI03</v>
      </c>
      <c r="AY250" s="284"/>
      <c r="AZ250" s="286"/>
    </row>
    <row r="251" spans="1:52" s="271" customFormat="1" ht="13.5" customHeight="1" x14ac:dyDescent="0.2">
      <c r="A251" s="512" t="s">
        <v>141</v>
      </c>
      <c r="B251" s="313" t="s">
        <v>270</v>
      </c>
      <c r="C251" s="551">
        <v>32</v>
      </c>
      <c r="D251" s="336">
        <v>216</v>
      </c>
      <c r="E251" s="272">
        <v>222</v>
      </c>
      <c r="F251" s="337">
        <v>70</v>
      </c>
      <c r="G251" s="301">
        <v>4.05</v>
      </c>
      <c r="H251" s="299">
        <f t="shared" si="145"/>
        <v>28.95900015241579</v>
      </c>
      <c r="I251" s="300">
        <f t="shared" si="129"/>
        <v>0.51712500272171058</v>
      </c>
      <c r="J251" s="404">
        <f t="shared" si="130"/>
        <v>3.0857142857142859</v>
      </c>
      <c r="K251" s="299">
        <f t="shared" si="146"/>
        <v>192.41898148148147</v>
      </c>
      <c r="L251" s="405">
        <f t="shared" si="128"/>
        <v>56.879999999999995</v>
      </c>
      <c r="M251" s="362">
        <f t="shared" si="147"/>
        <v>0.23809523809523803</v>
      </c>
      <c r="N251" s="406">
        <f t="shared" si="148"/>
        <v>0.38798147368421043</v>
      </c>
      <c r="O251" s="330" t="s">
        <v>287</v>
      </c>
      <c r="P251" s="286" t="s">
        <v>287</v>
      </c>
      <c r="Q251" s="330" t="s">
        <v>28</v>
      </c>
      <c r="R251" s="272">
        <v>475</v>
      </c>
      <c r="S251" s="272">
        <f t="shared" si="131"/>
        <v>500</v>
      </c>
      <c r="T251" s="272">
        <f t="shared" si="132"/>
        <v>525</v>
      </c>
      <c r="U251" s="272">
        <f t="shared" si="133"/>
        <v>550</v>
      </c>
      <c r="V251" s="272">
        <f t="shared" si="134"/>
        <v>575</v>
      </c>
      <c r="W251" s="272">
        <f t="shared" si="135"/>
        <v>600</v>
      </c>
      <c r="X251" s="272">
        <f t="shared" si="136"/>
        <v>625</v>
      </c>
      <c r="Y251" s="274" t="s">
        <v>322</v>
      </c>
      <c r="Z251" s="355" t="s">
        <v>323</v>
      </c>
      <c r="AA251" s="360">
        <f t="shared" si="150"/>
        <v>178.57142857142858</v>
      </c>
      <c r="AB251" s="343">
        <f t="shared" si="151"/>
        <v>188.49206349206349</v>
      </c>
      <c r="AC251" s="343">
        <f t="shared" si="152"/>
        <v>198.4126984126984</v>
      </c>
      <c r="AD251" s="343">
        <f t="shared" si="153"/>
        <v>208.33333333333334</v>
      </c>
      <c r="AE251" s="343">
        <f t="shared" si="154"/>
        <v>218.25396825396825</v>
      </c>
      <c r="AF251" s="343">
        <f t="shared" si="155"/>
        <v>228.17460317460316</v>
      </c>
      <c r="AG251" s="343">
        <f t="shared" si="156"/>
        <v>238.0952380952381</v>
      </c>
      <c r="AH251" s="343">
        <f t="shared" si="157"/>
        <v>248.01587301587301</v>
      </c>
      <c r="AI251" s="274" t="s">
        <v>330</v>
      </c>
      <c r="AJ251" s="374" t="s">
        <v>291</v>
      </c>
      <c r="AK251" s="369">
        <v>10</v>
      </c>
      <c r="AL251" s="321">
        <v>17</v>
      </c>
      <c r="AM251" s="323">
        <v>9</v>
      </c>
      <c r="AN251" s="360">
        <f t="shared" si="142"/>
        <v>220.93023255813955</v>
      </c>
      <c r="AO251" s="343">
        <f t="shared" si="142"/>
        <v>232.55813953488374</v>
      </c>
      <c r="AP251" s="343">
        <f t="shared" si="142"/>
        <v>244.18604651162792</v>
      </c>
      <c r="AQ251" s="343">
        <f t="shared" si="141"/>
        <v>255.81395348837211</v>
      </c>
      <c r="AR251" s="343">
        <f t="shared" si="141"/>
        <v>267.44186046511629</v>
      </c>
      <c r="AS251" s="343">
        <f t="shared" si="141"/>
        <v>279.06976744186045</v>
      </c>
      <c r="AT251" s="343">
        <f t="shared" si="142"/>
        <v>290.69767441860466</v>
      </c>
      <c r="AU251" s="422" t="str">
        <f t="shared" si="138"/>
        <v/>
      </c>
      <c r="AV251" s="421" t="str">
        <f t="shared" si="143"/>
        <v>VIP01</v>
      </c>
      <c r="AW251" s="422" t="str">
        <f t="shared" si="139"/>
        <v/>
      </c>
      <c r="AX251" s="422" t="str">
        <f t="shared" si="149"/>
        <v>KI05</v>
      </c>
      <c r="AY251" s="284"/>
      <c r="AZ251" s="286"/>
    </row>
    <row r="252" spans="1:52" s="271" customFormat="1" ht="13.5" customHeight="1" x14ac:dyDescent="0.2">
      <c r="A252" s="512" t="s">
        <v>141</v>
      </c>
      <c r="B252" s="313" t="s">
        <v>227</v>
      </c>
      <c r="C252" s="551">
        <v>33</v>
      </c>
      <c r="D252" s="336">
        <v>206</v>
      </c>
      <c r="E252" s="272">
        <v>222</v>
      </c>
      <c r="F252" s="337">
        <v>70</v>
      </c>
      <c r="G252" s="305">
        <v>2.9855072463768115</v>
      </c>
      <c r="H252" s="299">
        <f t="shared" si="145"/>
        <v>39.267367329625792</v>
      </c>
      <c r="I252" s="300">
        <f t="shared" si="129"/>
        <v>0.70120298802903203</v>
      </c>
      <c r="J252" s="404">
        <f t="shared" si="130"/>
        <v>2.9428571428571431</v>
      </c>
      <c r="K252" s="299">
        <f t="shared" si="146"/>
        <v>148.66504854368932</v>
      </c>
      <c r="L252" s="405">
        <f t="shared" si="128"/>
        <v>55.547730826740349</v>
      </c>
      <c r="M252" s="362">
        <f t="shared" si="147"/>
        <v>1.4285714285714197E-2</v>
      </c>
      <c r="N252" s="406">
        <f t="shared" si="148"/>
        <v>0.37905863520690719</v>
      </c>
      <c r="O252" s="330" t="s">
        <v>10</v>
      </c>
      <c r="P252" s="286" t="s">
        <v>10</v>
      </c>
      <c r="Q252" s="330" t="s">
        <v>30</v>
      </c>
      <c r="R252" s="272">
        <v>350</v>
      </c>
      <c r="S252" s="272">
        <f t="shared" si="131"/>
        <v>375</v>
      </c>
      <c r="T252" s="272">
        <f t="shared" si="132"/>
        <v>400</v>
      </c>
      <c r="U252" s="272">
        <f t="shared" si="133"/>
        <v>425</v>
      </c>
      <c r="V252" s="272">
        <f t="shared" si="134"/>
        <v>450</v>
      </c>
      <c r="W252" s="272">
        <f t="shared" si="135"/>
        <v>475</v>
      </c>
      <c r="X252" s="272">
        <f t="shared" si="136"/>
        <v>500</v>
      </c>
      <c r="Y252" s="274" t="s">
        <v>322</v>
      </c>
      <c r="Z252" s="355" t="s">
        <v>323</v>
      </c>
      <c r="AA252" s="360">
        <f t="shared" si="150"/>
        <v>128.96825396825398</v>
      </c>
      <c r="AB252" s="343">
        <f t="shared" si="151"/>
        <v>138.88888888888889</v>
      </c>
      <c r="AC252" s="343">
        <f t="shared" si="152"/>
        <v>148.8095238095238</v>
      </c>
      <c r="AD252" s="343">
        <f t="shared" si="153"/>
        <v>158.73015873015873</v>
      </c>
      <c r="AE252" s="343">
        <f t="shared" si="154"/>
        <v>168.65079365079364</v>
      </c>
      <c r="AF252" s="343">
        <f t="shared" si="155"/>
        <v>178.57142857142858</v>
      </c>
      <c r="AG252" s="343">
        <f t="shared" si="156"/>
        <v>188.49206349206349</v>
      </c>
      <c r="AH252" s="343">
        <f t="shared" si="157"/>
        <v>198.4126984126984</v>
      </c>
      <c r="AI252" s="274" t="s">
        <v>330</v>
      </c>
      <c r="AJ252" s="374" t="s">
        <v>291</v>
      </c>
      <c r="AK252" s="369">
        <v>12</v>
      </c>
      <c r="AL252" s="321">
        <v>15</v>
      </c>
      <c r="AM252" s="323">
        <v>20</v>
      </c>
      <c r="AN252" s="360">
        <f t="shared" si="142"/>
        <v>162.79069767441862</v>
      </c>
      <c r="AO252" s="343">
        <f t="shared" si="142"/>
        <v>174.41860465116281</v>
      </c>
      <c r="AP252" s="343">
        <f t="shared" si="142"/>
        <v>186.04651162790699</v>
      </c>
      <c r="AQ252" s="343">
        <f t="shared" si="141"/>
        <v>197.67441860465118</v>
      </c>
      <c r="AR252" s="343">
        <f t="shared" si="141"/>
        <v>209.30232558139537</v>
      </c>
      <c r="AS252" s="343">
        <f t="shared" si="141"/>
        <v>220.93023255813955</v>
      </c>
      <c r="AT252" s="343">
        <f t="shared" si="142"/>
        <v>232.55813953488374</v>
      </c>
      <c r="AU252" s="422" t="str">
        <f t="shared" si="138"/>
        <v/>
      </c>
      <c r="AV252" s="421" t="str">
        <f t="shared" si="143"/>
        <v>VIP01</v>
      </c>
      <c r="AW252" s="422" t="str">
        <f t="shared" si="139"/>
        <v/>
      </c>
      <c r="AX252" s="422" t="str">
        <f t="shared" si="149"/>
        <v>KI03</v>
      </c>
      <c r="AY252" s="284"/>
      <c r="AZ252" s="286"/>
    </row>
    <row r="253" spans="1:52" s="271" customFormat="1" ht="13.5" customHeight="1" x14ac:dyDescent="0.2">
      <c r="A253" s="512" t="s">
        <v>141</v>
      </c>
      <c r="B253" s="313" t="s">
        <v>690</v>
      </c>
      <c r="C253" s="551">
        <v>34</v>
      </c>
      <c r="D253" s="336">
        <v>201</v>
      </c>
      <c r="E253" s="272">
        <v>222</v>
      </c>
      <c r="F253" s="337">
        <v>70</v>
      </c>
      <c r="G253" s="305">
        <v>3.1</v>
      </c>
      <c r="H253" s="299">
        <f t="shared" si="145"/>
        <v>36.420395421435998</v>
      </c>
      <c r="I253" s="300">
        <f t="shared" si="129"/>
        <v>0.65036420395421424</v>
      </c>
      <c r="J253" s="404">
        <f t="shared" si="130"/>
        <v>2.8714285714285714</v>
      </c>
      <c r="K253" s="299">
        <f t="shared" si="146"/>
        <v>152.36318407960198</v>
      </c>
      <c r="L253" s="405">
        <f t="shared" si="128"/>
        <v>54.869466919225673</v>
      </c>
      <c r="M253" s="362">
        <f t="shared" si="147"/>
        <v>7.3732718894009244E-2</v>
      </c>
      <c r="N253" s="406">
        <f t="shared" si="148"/>
        <v>0.38878936559908478</v>
      </c>
      <c r="O253" s="330" t="s">
        <v>6</v>
      </c>
      <c r="P253" s="286" t="s">
        <v>10</v>
      </c>
      <c r="Q253" s="330" t="s">
        <v>19</v>
      </c>
      <c r="R253" s="272">
        <v>350</v>
      </c>
      <c r="S253" s="272">
        <f t="shared" si="131"/>
        <v>375</v>
      </c>
      <c r="T253" s="272">
        <f t="shared" si="132"/>
        <v>400</v>
      </c>
      <c r="U253" s="272">
        <f t="shared" si="133"/>
        <v>425</v>
      </c>
      <c r="V253" s="272">
        <f t="shared" si="134"/>
        <v>450</v>
      </c>
      <c r="W253" s="272">
        <f t="shared" si="135"/>
        <v>475</v>
      </c>
      <c r="X253" s="272">
        <f t="shared" si="136"/>
        <v>500</v>
      </c>
      <c r="Y253" s="274" t="s">
        <v>322</v>
      </c>
      <c r="Z253" s="355" t="s">
        <v>323</v>
      </c>
      <c r="AA253" s="360">
        <f t="shared" si="150"/>
        <v>128.96825396825398</v>
      </c>
      <c r="AB253" s="343">
        <f t="shared" si="151"/>
        <v>138.88888888888889</v>
      </c>
      <c r="AC253" s="343">
        <f t="shared" si="152"/>
        <v>148.8095238095238</v>
      </c>
      <c r="AD253" s="343">
        <f t="shared" si="153"/>
        <v>158.73015873015873</v>
      </c>
      <c r="AE253" s="343">
        <f t="shared" si="154"/>
        <v>168.65079365079364</v>
      </c>
      <c r="AF253" s="343">
        <f t="shared" si="155"/>
        <v>178.57142857142858</v>
      </c>
      <c r="AG253" s="343">
        <f t="shared" si="156"/>
        <v>188.49206349206349</v>
      </c>
      <c r="AH253" s="343">
        <f t="shared" si="157"/>
        <v>198.4126984126984</v>
      </c>
      <c r="AI253" s="274" t="s">
        <v>330</v>
      </c>
      <c r="AJ253" s="374"/>
      <c r="AK253" s="369"/>
      <c r="AL253" s="321"/>
      <c r="AM253" s="323"/>
      <c r="AN253" s="360">
        <f t="shared" si="142"/>
        <v>162.79069767441862</v>
      </c>
      <c r="AO253" s="343">
        <f t="shared" si="142"/>
        <v>174.41860465116281</v>
      </c>
      <c r="AP253" s="343">
        <f t="shared" si="142"/>
        <v>186.04651162790699</v>
      </c>
      <c r="AQ253" s="343">
        <f t="shared" si="141"/>
        <v>197.67441860465118</v>
      </c>
      <c r="AR253" s="343">
        <f t="shared" si="141"/>
        <v>209.30232558139537</v>
      </c>
      <c r="AS253" s="343">
        <f t="shared" si="141"/>
        <v>220.93023255813955</v>
      </c>
      <c r="AT253" s="343">
        <f t="shared" si="142"/>
        <v>232.55813953488374</v>
      </c>
      <c r="AU253" s="422" t="str">
        <f t="shared" si="138"/>
        <v/>
      </c>
      <c r="AV253" s="421" t="str">
        <f t="shared" si="143"/>
        <v>VIP01</v>
      </c>
      <c r="AW253" s="422" t="str">
        <f t="shared" si="139"/>
        <v/>
      </c>
      <c r="AX253" s="422" t="str">
        <f t="shared" si="149"/>
        <v>KI03</v>
      </c>
      <c r="AY253" s="284"/>
      <c r="AZ253" s="286"/>
    </row>
    <row r="254" spans="1:52" s="271" customFormat="1" ht="13.5" customHeight="1" x14ac:dyDescent="0.2">
      <c r="A254" s="512" t="s">
        <v>141</v>
      </c>
      <c r="B254" s="313" t="s">
        <v>691</v>
      </c>
      <c r="C254" s="551">
        <v>35</v>
      </c>
      <c r="D254" s="336">
        <v>221</v>
      </c>
      <c r="E254" s="272">
        <v>222</v>
      </c>
      <c r="F254" s="337">
        <v>70</v>
      </c>
      <c r="G254" s="305">
        <v>3.4</v>
      </c>
      <c r="H254" s="299">
        <f t="shared" si="145"/>
        <v>34.602076124567475</v>
      </c>
      <c r="I254" s="300">
        <f t="shared" si="129"/>
        <v>0.61789421651013343</v>
      </c>
      <c r="J254" s="404">
        <f t="shared" si="130"/>
        <v>3.157142857142857</v>
      </c>
      <c r="K254" s="299">
        <f t="shared" si="146"/>
        <v>158.37104072398191</v>
      </c>
      <c r="L254" s="405">
        <f t="shared" si="128"/>
        <v>57.534567001064673</v>
      </c>
      <c r="M254" s="362">
        <f t="shared" si="147"/>
        <v>7.1428571428571438E-2</v>
      </c>
      <c r="N254" s="406">
        <f t="shared" si="148"/>
        <v>0.3912350556072397</v>
      </c>
      <c r="O254" s="330" t="s">
        <v>6</v>
      </c>
      <c r="P254" s="286" t="s">
        <v>10</v>
      </c>
      <c r="Q254" s="330" t="s">
        <v>19</v>
      </c>
      <c r="R254" s="272">
        <v>400</v>
      </c>
      <c r="S254" s="272">
        <f t="shared" si="131"/>
        <v>425</v>
      </c>
      <c r="T254" s="272">
        <f t="shared" si="132"/>
        <v>450</v>
      </c>
      <c r="U254" s="272">
        <f t="shared" si="133"/>
        <v>475</v>
      </c>
      <c r="V254" s="272">
        <f t="shared" si="134"/>
        <v>500</v>
      </c>
      <c r="W254" s="272">
        <f t="shared" si="135"/>
        <v>525</v>
      </c>
      <c r="X254" s="272">
        <f t="shared" si="136"/>
        <v>550</v>
      </c>
      <c r="Y254" s="274" t="s">
        <v>322</v>
      </c>
      <c r="Z254" s="355" t="s">
        <v>323</v>
      </c>
      <c r="AA254" s="360">
        <f t="shared" si="150"/>
        <v>148.8095238095238</v>
      </c>
      <c r="AB254" s="343">
        <f t="shared" si="151"/>
        <v>158.73015873015873</v>
      </c>
      <c r="AC254" s="343">
        <f t="shared" si="152"/>
        <v>168.65079365079364</v>
      </c>
      <c r="AD254" s="343">
        <f t="shared" si="153"/>
        <v>178.57142857142858</v>
      </c>
      <c r="AE254" s="343">
        <f t="shared" si="154"/>
        <v>188.49206349206349</v>
      </c>
      <c r="AF254" s="343">
        <f t="shared" si="155"/>
        <v>198.4126984126984</v>
      </c>
      <c r="AG254" s="343">
        <f t="shared" si="156"/>
        <v>208.33333333333334</v>
      </c>
      <c r="AH254" s="343">
        <f t="shared" si="157"/>
        <v>218.25396825396825</v>
      </c>
      <c r="AI254" s="274" t="s">
        <v>330</v>
      </c>
      <c r="AJ254" s="374"/>
      <c r="AK254" s="369"/>
      <c r="AL254" s="321"/>
      <c r="AM254" s="323"/>
      <c r="AN254" s="360">
        <f t="shared" si="142"/>
        <v>186.04651162790699</v>
      </c>
      <c r="AO254" s="343">
        <f t="shared" si="142"/>
        <v>197.67441860465118</v>
      </c>
      <c r="AP254" s="343">
        <f t="shared" si="142"/>
        <v>209.30232558139537</v>
      </c>
      <c r="AQ254" s="343">
        <f t="shared" si="141"/>
        <v>220.93023255813955</v>
      </c>
      <c r="AR254" s="343">
        <f t="shared" si="141"/>
        <v>232.55813953488374</v>
      </c>
      <c r="AS254" s="343">
        <f t="shared" si="141"/>
        <v>244.18604651162792</v>
      </c>
      <c r="AT254" s="343">
        <f t="shared" si="142"/>
        <v>255.81395348837211</v>
      </c>
      <c r="AU254" s="422" t="str">
        <f t="shared" si="138"/>
        <v/>
      </c>
      <c r="AV254" s="421" t="str">
        <f t="shared" si="143"/>
        <v>VIP01</v>
      </c>
      <c r="AW254" s="422" t="str">
        <f t="shared" si="139"/>
        <v/>
      </c>
      <c r="AX254" s="422" t="str">
        <f t="shared" si="149"/>
        <v>KI05</v>
      </c>
      <c r="AY254" s="284"/>
      <c r="AZ254" s="286"/>
    </row>
    <row r="255" spans="1:52" s="271" customFormat="1" ht="13.5" customHeight="1" x14ac:dyDescent="0.2">
      <c r="A255" s="512" t="s">
        <v>141</v>
      </c>
      <c r="B255" s="313" t="s">
        <v>228</v>
      </c>
      <c r="C255" s="551">
        <v>36</v>
      </c>
      <c r="D255" s="336">
        <v>190</v>
      </c>
      <c r="E255" s="272">
        <v>222</v>
      </c>
      <c r="F255" s="337">
        <v>70</v>
      </c>
      <c r="G255" s="301">
        <v>2.95</v>
      </c>
      <c r="H255" s="299">
        <f t="shared" si="145"/>
        <v>37.345590347601259</v>
      </c>
      <c r="I255" s="300">
        <f t="shared" si="129"/>
        <v>0.66688554192145111</v>
      </c>
      <c r="J255" s="404">
        <f t="shared" si="130"/>
        <v>2.7142857142857144</v>
      </c>
      <c r="K255" s="299">
        <f t="shared" si="146"/>
        <v>149.67105263157893</v>
      </c>
      <c r="L255" s="405">
        <f t="shared" si="128"/>
        <v>53.346939930983858</v>
      </c>
      <c r="M255" s="362">
        <f t="shared" si="147"/>
        <v>7.9903147699757884E-2</v>
      </c>
      <c r="N255" s="406">
        <f t="shared" si="148"/>
        <v>0.38738085611422124</v>
      </c>
      <c r="O255" s="330" t="s">
        <v>5</v>
      </c>
      <c r="P255" s="286" t="s">
        <v>32</v>
      </c>
      <c r="Q255" s="330" t="s">
        <v>18</v>
      </c>
      <c r="R255" s="272">
        <v>325</v>
      </c>
      <c r="S255" s="272">
        <f t="shared" si="131"/>
        <v>350</v>
      </c>
      <c r="T255" s="272">
        <f t="shared" si="132"/>
        <v>375</v>
      </c>
      <c r="U255" s="272">
        <f t="shared" si="133"/>
        <v>400</v>
      </c>
      <c r="V255" s="272">
        <f t="shared" si="134"/>
        <v>425</v>
      </c>
      <c r="W255" s="272">
        <f t="shared" si="135"/>
        <v>450</v>
      </c>
      <c r="X255" s="272">
        <f t="shared" si="136"/>
        <v>475</v>
      </c>
      <c r="Y255" s="274" t="s">
        <v>322</v>
      </c>
      <c r="Z255" s="355" t="s">
        <v>323</v>
      </c>
      <c r="AA255" s="360">
        <f t="shared" si="150"/>
        <v>119.04761904761905</v>
      </c>
      <c r="AB255" s="343">
        <f t="shared" si="151"/>
        <v>128.96825396825398</v>
      </c>
      <c r="AC255" s="343">
        <f t="shared" si="152"/>
        <v>138.88888888888889</v>
      </c>
      <c r="AD255" s="343">
        <f t="shared" si="153"/>
        <v>148.8095238095238</v>
      </c>
      <c r="AE255" s="343">
        <f t="shared" si="154"/>
        <v>158.73015873015873</v>
      </c>
      <c r="AF255" s="343">
        <f t="shared" si="155"/>
        <v>168.65079365079364</v>
      </c>
      <c r="AG255" s="343">
        <f t="shared" si="156"/>
        <v>178.57142857142858</v>
      </c>
      <c r="AH255" s="343">
        <f t="shared" si="157"/>
        <v>188.49206349206349</v>
      </c>
      <c r="AI255" s="274" t="s">
        <v>330</v>
      </c>
      <c r="AJ255" s="374" t="s">
        <v>291</v>
      </c>
      <c r="AK255" s="367" t="s">
        <v>250</v>
      </c>
      <c r="AL255" s="322" t="s">
        <v>251</v>
      </c>
      <c r="AM255" s="368" t="s">
        <v>245</v>
      </c>
      <c r="AN255" s="360">
        <f t="shared" si="142"/>
        <v>151.16279069767444</v>
      </c>
      <c r="AO255" s="343">
        <f t="shared" si="142"/>
        <v>162.79069767441862</v>
      </c>
      <c r="AP255" s="343">
        <f t="shared" si="142"/>
        <v>174.41860465116281</v>
      </c>
      <c r="AQ255" s="343">
        <f t="shared" si="141"/>
        <v>186.04651162790699</v>
      </c>
      <c r="AR255" s="343">
        <f t="shared" si="141"/>
        <v>197.67441860465118</v>
      </c>
      <c r="AS255" s="343">
        <f t="shared" si="141"/>
        <v>209.30232558139537</v>
      </c>
      <c r="AT255" s="343">
        <f t="shared" si="142"/>
        <v>220.93023255813955</v>
      </c>
      <c r="AU255" s="422" t="str">
        <f t="shared" si="138"/>
        <v/>
      </c>
      <c r="AV255" s="421" t="str">
        <f t="shared" si="143"/>
        <v>VIP01</v>
      </c>
      <c r="AW255" s="422" t="str">
        <f t="shared" si="139"/>
        <v/>
      </c>
      <c r="AX255" s="422" t="str">
        <f t="shared" si="149"/>
        <v>KI03</v>
      </c>
      <c r="AY255" s="285"/>
      <c r="AZ255" s="327"/>
    </row>
    <row r="256" spans="1:52" s="271" customFormat="1" ht="13.5" customHeight="1" x14ac:dyDescent="0.2">
      <c r="A256" s="512" t="s">
        <v>141</v>
      </c>
      <c r="B256" s="313" t="s">
        <v>499</v>
      </c>
      <c r="C256" s="551">
        <v>37</v>
      </c>
      <c r="D256" s="336">
        <v>210</v>
      </c>
      <c r="E256" s="272">
        <v>222</v>
      </c>
      <c r="F256" s="337">
        <v>70</v>
      </c>
      <c r="G256" s="301">
        <v>3.9</v>
      </c>
      <c r="H256" s="299">
        <f t="shared" si="145"/>
        <v>29.585798816568047</v>
      </c>
      <c r="I256" s="300">
        <f t="shared" si="129"/>
        <v>0.5283178360101437</v>
      </c>
      <c r="J256" s="404">
        <f t="shared" si="130"/>
        <v>3</v>
      </c>
      <c r="K256" s="299">
        <f t="shared" si="146"/>
        <v>187.5</v>
      </c>
      <c r="L256" s="405">
        <f t="shared" si="128"/>
        <v>56.084436343784354</v>
      </c>
      <c r="M256" s="362">
        <f t="shared" si="147"/>
        <v>0.23076923076923075</v>
      </c>
      <c r="N256" s="406">
        <f t="shared" si="148"/>
        <v>0.38885209198357151</v>
      </c>
      <c r="O256" s="330" t="s">
        <v>54</v>
      </c>
      <c r="P256" s="286" t="s">
        <v>13</v>
      </c>
      <c r="Q256" s="330" t="s">
        <v>28</v>
      </c>
      <c r="R256" s="272">
        <v>450</v>
      </c>
      <c r="S256" s="272">
        <f t="shared" si="131"/>
        <v>475</v>
      </c>
      <c r="T256" s="272">
        <f t="shared" si="132"/>
        <v>500</v>
      </c>
      <c r="U256" s="272">
        <f t="shared" si="133"/>
        <v>525</v>
      </c>
      <c r="V256" s="272">
        <f t="shared" si="134"/>
        <v>550</v>
      </c>
      <c r="W256" s="272">
        <f t="shared" si="135"/>
        <v>575</v>
      </c>
      <c r="X256" s="272">
        <f t="shared" si="136"/>
        <v>600</v>
      </c>
      <c r="Y256" s="274" t="s">
        <v>322</v>
      </c>
      <c r="Z256" s="355" t="s">
        <v>323</v>
      </c>
      <c r="AA256" s="360">
        <f t="shared" si="150"/>
        <v>168.65079365079364</v>
      </c>
      <c r="AB256" s="343">
        <f t="shared" si="151"/>
        <v>178.57142857142858</v>
      </c>
      <c r="AC256" s="343">
        <f t="shared" si="152"/>
        <v>188.49206349206349</v>
      </c>
      <c r="AD256" s="343">
        <f t="shared" si="153"/>
        <v>198.4126984126984</v>
      </c>
      <c r="AE256" s="343">
        <f t="shared" si="154"/>
        <v>208.33333333333334</v>
      </c>
      <c r="AF256" s="343">
        <f t="shared" si="155"/>
        <v>218.25396825396825</v>
      </c>
      <c r="AG256" s="343">
        <f t="shared" si="156"/>
        <v>228.17460317460316</v>
      </c>
      <c r="AH256" s="343">
        <f t="shared" si="157"/>
        <v>238.0952380952381</v>
      </c>
      <c r="AI256" s="274" t="s">
        <v>330</v>
      </c>
      <c r="AJ256" s="374" t="s">
        <v>291</v>
      </c>
      <c r="AK256" s="369">
        <v>15</v>
      </c>
      <c r="AL256" s="321">
        <v>10</v>
      </c>
      <c r="AM256" s="323">
        <v>10</v>
      </c>
      <c r="AN256" s="360">
        <f t="shared" si="142"/>
        <v>209.30232558139537</v>
      </c>
      <c r="AO256" s="343">
        <f t="shared" si="142"/>
        <v>220.93023255813955</v>
      </c>
      <c r="AP256" s="343">
        <f t="shared" si="142"/>
        <v>232.55813953488374</v>
      </c>
      <c r="AQ256" s="343">
        <f t="shared" si="141"/>
        <v>244.18604651162792</v>
      </c>
      <c r="AR256" s="343">
        <f t="shared" si="141"/>
        <v>255.81395348837211</v>
      </c>
      <c r="AS256" s="343">
        <f t="shared" si="141"/>
        <v>267.44186046511629</v>
      </c>
      <c r="AT256" s="343">
        <f t="shared" si="142"/>
        <v>279.06976744186045</v>
      </c>
      <c r="AU256" s="422" t="str">
        <f t="shared" si="138"/>
        <v/>
      </c>
      <c r="AV256" s="421" t="str">
        <f t="shared" si="143"/>
        <v>VIP01</v>
      </c>
      <c r="AW256" s="422" t="str">
        <f t="shared" si="139"/>
        <v/>
      </c>
      <c r="AX256" s="422" t="str">
        <f t="shared" si="149"/>
        <v>KI05</v>
      </c>
      <c r="AY256" s="284"/>
      <c r="AZ256" s="286"/>
    </row>
    <row r="257" spans="1:52" s="271" customFormat="1" ht="13.5" customHeight="1" x14ac:dyDescent="0.2">
      <c r="A257" s="512" t="s">
        <v>142</v>
      </c>
      <c r="B257" s="313" t="s">
        <v>143</v>
      </c>
      <c r="C257" s="551">
        <v>2</v>
      </c>
      <c r="D257" s="336">
        <v>228</v>
      </c>
      <c r="E257" s="272">
        <v>240</v>
      </c>
      <c r="F257" s="337">
        <v>76</v>
      </c>
      <c r="G257" s="301">
        <v>3.04</v>
      </c>
      <c r="H257" s="299">
        <f t="shared" si="145"/>
        <v>35.16707063711911</v>
      </c>
      <c r="I257" s="300">
        <f t="shared" si="129"/>
        <v>0.62798340423426979</v>
      </c>
      <c r="J257" s="404">
        <f t="shared" si="130"/>
        <v>3</v>
      </c>
      <c r="K257" s="299">
        <f t="shared" si="146"/>
        <v>147.02380952380955</v>
      </c>
      <c r="L257" s="405">
        <f t="shared" si="128"/>
        <v>58.438644748145897</v>
      </c>
      <c r="M257" s="362">
        <f t="shared" si="147"/>
        <v>1.3157894736842117E-2</v>
      </c>
      <c r="N257" s="406">
        <f t="shared" si="148"/>
        <v>0.4027771207256825</v>
      </c>
      <c r="O257" s="330" t="s">
        <v>23</v>
      </c>
      <c r="P257" s="286" t="s">
        <v>52</v>
      </c>
      <c r="Q257" s="330" t="s">
        <v>18</v>
      </c>
      <c r="R257" s="272">
        <v>325</v>
      </c>
      <c r="S257" s="272">
        <f t="shared" si="131"/>
        <v>350</v>
      </c>
      <c r="T257" s="272">
        <f t="shared" si="132"/>
        <v>375</v>
      </c>
      <c r="U257" s="272">
        <f t="shared" si="133"/>
        <v>400</v>
      </c>
      <c r="V257" s="272">
        <f t="shared" si="134"/>
        <v>425</v>
      </c>
      <c r="W257" s="272">
        <f t="shared" si="135"/>
        <v>450</v>
      </c>
      <c r="X257" s="272">
        <f t="shared" si="136"/>
        <v>475</v>
      </c>
      <c r="Y257" s="274" t="s">
        <v>324</v>
      </c>
      <c r="Z257" s="355" t="s">
        <v>325</v>
      </c>
      <c r="AA257" s="360">
        <f>(R257-25)/2.37</f>
        <v>126.58227848101265</v>
      </c>
      <c r="AB257" s="343">
        <f>(R257)/2.37</f>
        <v>137.13080168776369</v>
      </c>
      <c r="AC257" s="343">
        <f>(R257+25)/2.37</f>
        <v>147.67932489451476</v>
      </c>
      <c r="AD257" s="343">
        <f>(R257+50)/2.37</f>
        <v>158.22784810126581</v>
      </c>
      <c r="AE257" s="343">
        <f>(R257+75)/2.37</f>
        <v>168.77637130801688</v>
      </c>
      <c r="AF257" s="343">
        <f>(R257+100)/2.37</f>
        <v>179.32489451476792</v>
      </c>
      <c r="AG257" s="343">
        <f>(R257+125)/2.37</f>
        <v>189.87341772151899</v>
      </c>
      <c r="AH257" s="343">
        <f>(R257+150)/2.37</f>
        <v>200.42194092827003</v>
      </c>
      <c r="AI257" s="274" t="s">
        <v>329</v>
      </c>
      <c r="AJ257" s="374" t="s">
        <v>291</v>
      </c>
      <c r="AK257" s="367" t="s">
        <v>250</v>
      </c>
      <c r="AL257" s="322" t="s">
        <v>251</v>
      </c>
      <c r="AM257" s="368" t="s">
        <v>245</v>
      </c>
      <c r="AN257" s="419">
        <f t="shared" si="142"/>
        <v>151.16279069767444</v>
      </c>
      <c r="AO257" s="420">
        <f t="shared" si="142"/>
        <v>162.79069767441862</v>
      </c>
      <c r="AP257" s="420">
        <f t="shared" si="142"/>
        <v>174.41860465116281</v>
      </c>
      <c r="AQ257" s="420">
        <f t="shared" si="141"/>
        <v>186.04651162790699</v>
      </c>
      <c r="AR257" s="420">
        <f t="shared" si="141"/>
        <v>197.67441860465118</v>
      </c>
      <c r="AS257" s="420">
        <f t="shared" si="141"/>
        <v>209.30232558139537</v>
      </c>
      <c r="AT257" s="420">
        <f t="shared" si="142"/>
        <v>220.93023255813955</v>
      </c>
      <c r="AU257" s="324" t="str">
        <f t="shared" si="138"/>
        <v/>
      </c>
      <c r="AV257" s="421" t="str">
        <f t="shared" si="143"/>
        <v>VIP01</v>
      </c>
      <c r="AW257" s="324" t="str">
        <f t="shared" si="139"/>
        <v/>
      </c>
      <c r="AX257" s="422" t="str">
        <f t="shared" si="149"/>
        <v>KI03</v>
      </c>
      <c r="AY257" s="285"/>
      <c r="AZ257" s="327"/>
    </row>
    <row r="258" spans="1:52" s="271" customFormat="1" ht="13.5" customHeight="1" x14ac:dyDescent="0.2">
      <c r="A258" s="512" t="s">
        <v>142</v>
      </c>
      <c r="B258" s="313" t="s">
        <v>304</v>
      </c>
      <c r="C258" s="551">
        <v>3</v>
      </c>
      <c r="D258" s="336">
        <v>200</v>
      </c>
      <c r="E258" s="272">
        <v>240</v>
      </c>
      <c r="F258" s="337">
        <v>76</v>
      </c>
      <c r="G258" s="301">
        <v>2.85</v>
      </c>
      <c r="H258" s="299">
        <f t="shared" si="145"/>
        <v>36.934441366574326</v>
      </c>
      <c r="I258" s="300">
        <f t="shared" si="129"/>
        <v>0.65954359583168443</v>
      </c>
      <c r="J258" s="404">
        <f t="shared" si="130"/>
        <v>2.6315789473684212</v>
      </c>
      <c r="K258" s="299">
        <f t="shared" si="146"/>
        <v>154.71428571428569</v>
      </c>
      <c r="L258" s="405">
        <f t="shared" si="128"/>
        <v>54.732805519176516</v>
      </c>
      <c r="M258" s="362">
        <f t="shared" si="147"/>
        <v>7.6638965835641698E-2</v>
      </c>
      <c r="N258" s="406">
        <f t="shared" si="148"/>
        <v>0.38312963863423571</v>
      </c>
      <c r="O258" s="330" t="s">
        <v>4</v>
      </c>
      <c r="P258" s="286" t="s">
        <v>5</v>
      </c>
      <c r="Q258" s="330" t="s">
        <v>27</v>
      </c>
      <c r="R258" s="272">
        <v>300</v>
      </c>
      <c r="S258" s="272">
        <f t="shared" si="131"/>
        <v>325</v>
      </c>
      <c r="T258" s="272">
        <f t="shared" si="132"/>
        <v>350</v>
      </c>
      <c r="U258" s="272">
        <f t="shared" si="133"/>
        <v>375</v>
      </c>
      <c r="V258" s="272">
        <f t="shared" si="134"/>
        <v>400</v>
      </c>
      <c r="W258" s="272">
        <f t="shared" si="135"/>
        <v>425</v>
      </c>
      <c r="X258" s="272">
        <f t="shared" si="136"/>
        <v>450</v>
      </c>
      <c r="Y258" s="274" t="s">
        <v>324</v>
      </c>
      <c r="Z258" s="355" t="s">
        <v>325</v>
      </c>
      <c r="AA258" s="360">
        <f>(R258-25)/2.37</f>
        <v>116.03375527426159</v>
      </c>
      <c r="AB258" s="343">
        <f>(R258)/2.37</f>
        <v>126.58227848101265</v>
      </c>
      <c r="AC258" s="343">
        <f>(R258+25)/2.37</f>
        <v>137.13080168776369</v>
      </c>
      <c r="AD258" s="343">
        <f>(R258+50)/2.37</f>
        <v>147.67932489451476</v>
      </c>
      <c r="AE258" s="343">
        <f>(R258+75)/2.37</f>
        <v>158.22784810126581</v>
      </c>
      <c r="AF258" s="343">
        <f>(R258+100)/2.37</f>
        <v>168.77637130801688</v>
      </c>
      <c r="AG258" s="343">
        <f>(R258+125)/2.37</f>
        <v>179.32489451476792</v>
      </c>
      <c r="AH258" s="343">
        <f>(R258+150)/2.37</f>
        <v>189.87341772151899</v>
      </c>
      <c r="AI258" s="274" t="s">
        <v>329</v>
      </c>
      <c r="AJ258" s="374" t="s">
        <v>291</v>
      </c>
      <c r="AK258" s="367" t="s">
        <v>247</v>
      </c>
      <c r="AL258" s="322" t="s">
        <v>245</v>
      </c>
      <c r="AM258" s="368" t="s">
        <v>245</v>
      </c>
      <c r="AN258" s="419">
        <f t="shared" si="142"/>
        <v>139.53488372093022</v>
      </c>
      <c r="AO258" s="420">
        <f t="shared" si="142"/>
        <v>151.16279069767444</v>
      </c>
      <c r="AP258" s="420">
        <f t="shared" si="142"/>
        <v>162.79069767441862</v>
      </c>
      <c r="AQ258" s="420">
        <f t="shared" si="141"/>
        <v>174.41860465116281</v>
      </c>
      <c r="AR258" s="420">
        <f t="shared" si="141"/>
        <v>186.04651162790699</v>
      </c>
      <c r="AS258" s="420">
        <f t="shared" si="141"/>
        <v>197.67441860465118</v>
      </c>
      <c r="AT258" s="420">
        <f t="shared" si="142"/>
        <v>209.30232558139537</v>
      </c>
      <c r="AU258" s="324" t="str">
        <f t="shared" si="138"/>
        <v/>
      </c>
      <c r="AV258" s="421" t="str">
        <f t="shared" si="143"/>
        <v>VIP01</v>
      </c>
      <c r="AW258" s="324" t="str">
        <f t="shared" si="139"/>
        <v/>
      </c>
      <c r="AX258" s="422" t="str">
        <f t="shared" si="149"/>
        <v>KI03</v>
      </c>
      <c r="AY258" s="285"/>
      <c r="AZ258" s="327"/>
    </row>
    <row r="259" spans="1:52" s="271" customFormat="1" ht="13.5" customHeight="1" x14ac:dyDescent="0.2">
      <c r="A259" s="512" t="s">
        <v>142</v>
      </c>
      <c r="B259" s="313" t="s">
        <v>144</v>
      </c>
      <c r="C259" s="551">
        <v>4</v>
      </c>
      <c r="D259" s="336">
        <v>180</v>
      </c>
      <c r="E259" s="272">
        <v>222</v>
      </c>
      <c r="F259" s="337">
        <v>70</v>
      </c>
      <c r="G259" s="301">
        <v>2.9</v>
      </c>
      <c r="H259" s="299">
        <f t="shared" si="145"/>
        <v>38.644470868014267</v>
      </c>
      <c r="I259" s="300">
        <f t="shared" si="129"/>
        <v>0.69007983692882624</v>
      </c>
      <c r="J259" s="404">
        <f t="shared" si="130"/>
        <v>2.5714285714285716</v>
      </c>
      <c r="K259" s="299">
        <f t="shared" si="146"/>
        <v>157.98611111111109</v>
      </c>
      <c r="L259" s="405">
        <f t="shared" si="128"/>
        <v>51.924098451489741</v>
      </c>
      <c r="M259" s="362">
        <f t="shared" si="147"/>
        <v>0.11330049261083734</v>
      </c>
      <c r="N259" s="406">
        <f t="shared" si="148"/>
        <v>0.37065817971524984</v>
      </c>
      <c r="O259" s="330" t="s">
        <v>65</v>
      </c>
      <c r="P259" s="286" t="s">
        <v>5</v>
      </c>
      <c r="Q259" s="330" t="s">
        <v>27</v>
      </c>
      <c r="R259" s="272">
        <v>325</v>
      </c>
      <c r="S259" s="272">
        <f t="shared" si="131"/>
        <v>350</v>
      </c>
      <c r="T259" s="272">
        <f t="shared" si="132"/>
        <v>375</v>
      </c>
      <c r="U259" s="272">
        <f t="shared" si="133"/>
        <v>400</v>
      </c>
      <c r="V259" s="272">
        <f t="shared" si="134"/>
        <v>425</v>
      </c>
      <c r="W259" s="272">
        <f t="shared" si="135"/>
        <v>450</v>
      </c>
      <c r="X259" s="272">
        <f t="shared" si="136"/>
        <v>475</v>
      </c>
      <c r="Y259" s="274" t="s">
        <v>322</v>
      </c>
      <c r="Z259" s="355" t="s">
        <v>323</v>
      </c>
      <c r="AA259" s="360">
        <f>(R259-25)/2.52</f>
        <v>119.04761904761905</v>
      </c>
      <c r="AB259" s="343">
        <f>(R259)/2.52</f>
        <v>128.96825396825398</v>
      </c>
      <c r="AC259" s="343">
        <f>(R259+25)/2.52</f>
        <v>138.88888888888889</v>
      </c>
      <c r="AD259" s="343">
        <f>(R259+50)/2.52</f>
        <v>148.8095238095238</v>
      </c>
      <c r="AE259" s="343">
        <f>(R259+75)/2.52</f>
        <v>158.73015873015873</v>
      </c>
      <c r="AF259" s="343">
        <f>(R259+100)/2.52</f>
        <v>168.65079365079364</v>
      </c>
      <c r="AG259" s="343">
        <f>(R259+125)/2.52</f>
        <v>178.57142857142858</v>
      </c>
      <c r="AH259" s="343">
        <f>(R259+150)/2.52</f>
        <v>188.49206349206349</v>
      </c>
      <c r="AI259" s="274" t="s">
        <v>330</v>
      </c>
      <c r="AJ259" s="374" t="s">
        <v>291</v>
      </c>
      <c r="AK259" s="367" t="s">
        <v>248</v>
      </c>
      <c r="AL259" s="322" t="s">
        <v>250</v>
      </c>
      <c r="AM259" s="368" t="s">
        <v>245</v>
      </c>
      <c r="AN259" s="360">
        <f t="shared" si="142"/>
        <v>151.16279069767444</v>
      </c>
      <c r="AO259" s="343">
        <f t="shared" si="142"/>
        <v>162.79069767441862</v>
      </c>
      <c r="AP259" s="343">
        <f t="shared" si="142"/>
        <v>174.41860465116281</v>
      </c>
      <c r="AQ259" s="343">
        <f t="shared" si="141"/>
        <v>186.04651162790699</v>
      </c>
      <c r="AR259" s="343">
        <f t="shared" si="141"/>
        <v>197.67441860465118</v>
      </c>
      <c r="AS259" s="343">
        <f t="shared" si="141"/>
        <v>209.30232558139537</v>
      </c>
      <c r="AT259" s="343">
        <f t="shared" si="142"/>
        <v>220.93023255813955</v>
      </c>
      <c r="AU259" s="422" t="str">
        <f t="shared" si="138"/>
        <v/>
      </c>
      <c r="AV259" s="421" t="str">
        <f t="shared" si="143"/>
        <v>VIP01</v>
      </c>
      <c r="AW259" s="284" t="str">
        <f t="shared" si="139"/>
        <v>151512-E-001</v>
      </c>
      <c r="AX259" s="284" t="str">
        <f t="shared" si="149"/>
        <v>KI04</v>
      </c>
      <c r="AY259" s="285"/>
      <c r="AZ259" s="327"/>
    </row>
    <row r="260" spans="1:52" s="271" customFormat="1" ht="13.5" customHeight="1" x14ac:dyDescent="0.2">
      <c r="A260" s="512" t="s">
        <v>142</v>
      </c>
      <c r="B260" s="313" t="s">
        <v>616</v>
      </c>
      <c r="C260" s="551">
        <v>5</v>
      </c>
      <c r="D260" s="336">
        <v>160</v>
      </c>
      <c r="E260" s="272">
        <v>216</v>
      </c>
      <c r="F260" s="337">
        <v>63</v>
      </c>
      <c r="G260" s="301">
        <v>2.68</v>
      </c>
      <c r="H260" s="299">
        <f t="shared" si="145"/>
        <v>52.210960124749377</v>
      </c>
      <c r="I260" s="300">
        <f t="shared" si="129"/>
        <v>0.93233857365623884</v>
      </c>
      <c r="J260" s="404">
        <f t="shared" si="130"/>
        <v>2.5396825396825395</v>
      </c>
      <c r="K260" s="299">
        <f t="shared" si="146"/>
        <v>166.11328125</v>
      </c>
      <c r="L260" s="405">
        <f t="shared" si="128"/>
        <v>48.954509496061739</v>
      </c>
      <c r="M260" s="362">
        <f t="shared" si="147"/>
        <v>5.2357261312485304E-2</v>
      </c>
      <c r="N260" s="406">
        <f t="shared" si="148"/>
        <v>0.31098805439868554</v>
      </c>
      <c r="O260" s="330" t="s">
        <v>34</v>
      </c>
      <c r="P260" s="286" t="s">
        <v>67</v>
      </c>
      <c r="Q260" s="430"/>
      <c r="R260" s="422">
        <v>375</v>
      </c>
      <c r="S260" s="422">
        <f t="shared" si="131"/>
        <v>400</v>
      </c>
      <c r="T260" s="422">
        <f t="shared" si="132"/>
        <v>425</v>
      </c>
      <c r="U260" s="422">
        <f t="shared" si="133"/>
        <v>450</v>
      </c>
      <c r="V260" s="422">
        <f t="shared" si="134"/>
        <v>475</v>
      </c>
      <c r="W260" s="422">
        <f t="shared" si="135"/>
        <v>500</v>
      </c>
      <c r="X260" s="422">
        <f t="shared" si="136"/>
        <v>525</v>
      </c>
      <c r="Y260" s="431"/>
      <c r="Z260" s="432"/>
      <c r="AA260" s="419">
        <f>(R260-25)/2.6</f>
        <v>134.61538461538461</v>
      </c>
      <c r="AB260" s="420">
        <f>R260/2.6</f>
        <v>144.23076923076923</v>
      </c>
      <c r="AC260" s="420">
        <f>(R260+25)/2.6</f>
        <v>153.84615384615384</v>
      </c>
      <c r="AD260" s="420">
        <f>(R260+50)/2.6</f>
        <v>163.46153846153845</v>
      </c>
      <c r="AE260" s="420">
        <f>(R260+75)/2.6</f>
        <v>173.07692307692307</v>
      </c>
      <c r="AF260" s="420">
        <f>(R260+100)/2.6</f>
        <v>182.69230769230768</v>
      </c>
      <c r="AG260" s="420">
        <f>(R260+125)/2.6</f>
        <v>192.30769230769229</v>
      </c>
      <c r="AH260" s="420">
        <f>(R260+150)/2.6</f>
        <v>201.92307692307691</v>
      </c>
      <c r="AI260" s="431"/>
      <c r="AJ260" s="374"/>
      <c r="AK260" s="367"/>
      <c r="AL260" s="322"/>
      <c r="AM260" s="368"/>
      <c r="AN260" s="360">
        <f t="shared" si="142"/>
        <v>174.41860465116281</v>
      </c>
      <c r="AO260" s="343">
        <f t="shared" si="142"/>
        <v>186.04651162790699</v>
      </c>
      <c r="AP260" s="343">
        <f t="shared" si="142"/>
        <v>197.67441860465118</v>
      </c>
      <c r="AQ260" s="343">
        <f t="shared" si="141"/>
        <v>209.30232558139537</v>
      </c>
      <c r="AR260" s="343">
        <f t="shared" si="141"/>
        <v>220.93023255813955</v>
      </c>
      <c r="AS260" s="343">
        <f t="shared" si="141"/>
        <v>232.55813953488374</v>
      </c>
      <c r="AT260" s="343">
        <f t="shared" si="142"/>
        <v>244.18604651162792</v>
      </c>
      <c r="AU260" s="284" t="str">
        <f t="shared" si="138"/>
        <v>151310-E-002</v>
      </c>
      <c r="AV260" s="309" t="str">
        <f t="shared" si="143"/>
        <v>VIP01</v>
      </c>
      <c r="AW260" s="284" t="str">
        <f t="shared" si="139"/>
        <v>151512-E-002</v>
      </c>
      <c r="AX260" s="284" t="str">
        <f t="shared" si="149"/>
        <v>KI03</v>
      </c>
      <c r="AY260" s="285"/>
      <c r="AZ260" s="327"/>
    </row>
    <row r="261" spans="1:52" s="271" customFormat="1" ht="13.5" customHeight="1" x14ac:dyDescent="0.2">
      <c r="A261" s="512" t="s">
        <v>142</v>
      </c>
      <c r="B261" s="313" t="s">
        <v>615</v>
      </c>
      <c r="C261" s="551">
        <v>6</v>
      </c>
      <c r="D261" s="336">
        <v>140</v>
      </c>
      <c r="E261" s="272">
        <v>200</v>
      </c>
      <c r="F261" s="337">
        <v>57</v>
      </c>
      <c r="G261" s="301">
        <v>2.7</v>
      </c>
      <c r="H261" s="299">
        <f t="shared" si="145"/>
        <v>58.299039780521255</v>
      </c>
      <c r="I261" s="300">
        <f t="shared" si="129"/>
        <v>1.0410542817950224</v>
      </c>
      <c r="J261" s="404">
        <f t="shared" si="130"/>
        <v>2.4561403508771931</v>
      </c>
      <c r="K261" s="299">
        <f t="shared" si="146"/>
        <v>176.12563775510205</v>
      </c>
      <c r="L261" s="405">
        <f t="shared" si="128"/>
        <v>45.792750517958623</v>
      </c>
      <c r="M261" s="362">
        <f t="shared" si="147"/>
        <v>9.0318388564002622E-2</v>
      </c>
      <c r="N261" s="406">
        <f t="shared" si="148"/>
        <v>0.28581481437834239</v>
      </c>
      <c r="O261" s="330" t="s">
        <v>34</v>
      </c>
      <c r="P261" s="286" t="s">
        <v>67</v>
      </c>
      <c r="Q261" s="427"/>
      <c r="R261" s="422">
        <v>425</v>
      </c>
      <c r="S261" s="422">
        <f t="shared" si="131"/>
        <v>450</v>
      </c>
      <c r="T261" s="422">
        <f t="shared" si="132"/>
        <v>475</v>
      </c>
      <c r="U261" s="422">
        <f t="shared" si="133"/>
        <v>500</v>
      </c>
      <c r="V261" s="422">
        <f t="shared" si="134"/>
        <v>525</v>
      </c>
      <c r="W261" s="422">
        <f t="shared" si="135"/>
        <v>550</v>
      </c>
      <c r="X261" s="422">
        <f t="shared" si="136"/>
        <v>575</v>
      </c>
      <c r="Y261" s="298"/>
      <c r="Z261" s="356"/>
      <c r="AA261" s="428"/>
      <c r="AB261" s="429"/>
      <c r="AC261" s="429"/>
      <c r="AD261" s="429"/>
      <c r="AE261" s="429"/>
      <c r="AF261" s="429"/>
      <c r="AG261" s="429"/>
      <c r="AH261" s="429"/>
      <c r="AI261" s="298"/>
      <c r="AJ261" s="374"/>
      <c r="AK261" s="367"/>
      <c r="AL261" s="322"/>
      <c r="AM261" s="368"/>
      <c r="AN261" s="360">
        <f t="shared" si="142"/>
        <v>197.67441860465118</v>
      </c>
      <c r="AO261" s="343">
        <f t="shared" si="142"/>
        <v>209.30232558139537</v>
      </c>
      <c r="AP261" s="343">
        <f t="shared" si="142"/>
        <v>220.93023255813955</v>
      </c>
      <c r="AQ261" s="343">
        <f t="shared" si="141"/>
        <v>232.55813953488374</v>
      </c>
      <c r="AR261" s="343">
        <f t="shared" si="141"/>
        <v>244.18604651162792</v>
      </c>
      <c r="AS261" s="343">
        <f t="shared" si="141"/>
        <v>255.81395348837211</v>
      </c>
      <c r="AT261" s="343">
        <f t="shared" si="142"/>
        <v>267.44186046511629</v>
      </c>
      <c r="AU261" s="284" t="str">
        <f t="shared" si="138"/>
        <v>151310-E-003</v>
      </c>
      <c r="AV261" s="309" t="str">
        <f t="shared" si="143"/>
        <v>VIP01</v>
      </c>
      <c r="AW261" s="284" t="str">
        <f t="shared" si="139"/>
        <v>151512-E-003</v>
      </c>
      <c r="AX261" s="284" t="str">
        <f t="shared" si="149"/>
        <v>KI03</v>
      </c>
      <c r="AY261" s="285"/>
      <c r="AZ261" s="327"/>
    </row>
    <row r="262" spans="1:52" s="271" customFormat="1" ht="13.5" customHeight="1" x14ac:dyDescent="0.2">
      <c r="A262" s="512" t="s">
        <v>142</v>
      </c>
      <c r="B262" s="313" t="s">
        <v>617</v>
      </c>
      <c r="C262" s="551">
        <v>7</v>
      </c>
      <c r="D262" s="336">
        <v>140</v>
      </c>
      <c r="E262" s="272">
        <v>200</v>
      </c>
      <c r="F262" s="337">
        <v>57</v>
      </c>
      <c r="G262" s="301">
        <v>2.7</v>
      </c>
      <c r="H262" s="299">
        <f t="shared" si="145"/>
        <v>54.869684499314126</v>
      </c>
      <c r="I262" s="300">
        <f t="shared" si="129"/>
        <v>0.97981579463060942</v>
      </c>
      <c r="J262" s="404">
        <f t="shared" si="130"/>
        <v>2.4561403508771931</v>
      </c>
      <c r="K262" s="299">
        <f t="shared" si="146"/>
        <v>165.76530612244898</v>
      </c>
      <c r="L262" s="405">
        <f t="shared" si="128"/>
        <v>45.792750517958623</v>
      </c>
      <c r="M262" s="362">
        <f t="shared" si="147"/>
        <v>9.0318388564002622E-2</v>
      </c>
      <c r="N262" s="406">
        <f t="shared" si="148"/>
        <v>0.30367824027698881</v>
      </c>
      <c r="O262" s="330" t="s">
        <v>34</v>
      </c>
      <c r="P262" s="286" t="s">
        <v>67</v>
      </c>
      <c r="Q262" s="427"/>
      <c r="R262" s="422">
        <v>400</v>
      </c>
      <c r="S262" s="422">
        <f t="shared" si="131"/>
        <v>425</v>
      </c>
      <c r="T262" s="422">
        <f t="shared" si="132"/>
        <v>450</v>
      </c>
      <c r="U262" s="422">
        <f t="shared" si="133"/>
        <v>475</v>
      </c>
      <c r="V262" s="422">
        <f t="shared" si="134"/>
        <v>500</v>
      </c>
      <c r="W262" s="422">
        <f t="shared" si="135"/>
        <v>525</v>
      </c>
      <c r="X262" s="422">
        <f t="shared" si="136"/>
        <v>550</v>
      </c>
      <c r="Y262" s="298"/>
      <c r="Z262" s="356"/>
      <c r="AA262" s="428"/>
      <c r="AB262" s="429"/>
      <c r="AC262" s="429"/>
      <c r="AD262" s="429"/>
      <c r="AE262" s="429"/>
      <c r="AF262" s="429"/>
      <c r="AG262" s="429"/>
      <c r="AH262" s="429"/>
      <c r="AI262" s="298"/>
      <c r="AJ262" s="374"/>
      <c r="AK262" s="367"/>
      <c r="AL262" s="322"/>
      <c r="AM262" s="368"/>
      <c r="AN262" s="360">
        <f t="shared" si="142"/>
        <v>186.04651162790699</v>
      </c>
      <c r="AO262" s="343">
        <f t="shared" si="142"/>
        <v>197.67441860465118</v>
      </c>
      <c r="AP262" s="343">
        <f t="shared" si="142"/>
        <v>209.30232558139537</v>
      </c>
      <c r="AQ262" s="343">
        <f t="shared" si="141"/>
        <v>220.93023255813955</v>
      </c>
      <c r="AR262" s="343">
        <f t="shared" si="141"/>
        <v>232.55813953488374</v>
      </c>
      <c r="AS262" s="343">
        <f t="shared" si="141"/>
        <v>244.18604651162792</v>
      </c>
      <c r="AT262" s="343">
        <f t="shared" si="142"/>
        <v>255.81395348837211</v>
      </c>
      <c r="AU262" s="284" t="str">
        <f t="shared" ref="AU262:AU325" si="158">IF(E262&gt;222,"",IF(E262=222,IF(D262&gt;179,"","151310-E-001"),IF(E262=216,"151310-E-002",IF(E262=190,"151310-E-004",IF(E262=200,IF(F262=57,"151310-E-003","151310-E-003 + 3x151310-D-024"),)))))</f>
        <v>151310-E-003</v>
      </c>
      <c r="AV262" s="309" t="str">
        <f t="shared" si="143"/>
        <v>VIP01</v>
      </c>
      <c r="AW262" s="284" t="str">
        <f t="shared" ref="AW262:AW325" si="159">IF(E262&gt;222,"",IF(E262=222,IF(D262&gt;181,"","151512-E-001"),IF(E262=216,"151512-E-002",IF(E262=200,IF(F262=57,"151512-E-003","151512-E-003 + 3x151310-D-024"),""))))</f>
        <v>151512-E-003</v>
      </c>
      <c r="AX262" s="284" t="str">
        <f t="shared" si="149"/>
        <v>KI03</v>
      </c>
      <c r="AY262" s="285"/>
      <c r="AZ262" s="327"/>
    </row>
    <row r="263" spans="1:52" s="271" customFormat="1" ht="13.5" customHeight="1" x14ac:dyDescent="0.2">
      <c r="A263" s="513" t="s">
        <v>145</v>
      </c>
      <c r="B263" s="313" t="s">
        <v>146</v>
      </c>
      <c r="C263" s="551">
        <v>2</v>
      </c>
      <c r="D263" s="336">
        <v>250</v>
      </c>
      <c r="E263" s="272">
        <v>240</v>
      </c>
      <c r="F263" s="337">
        <v>76</v>
      </c>
      <c r="G263" s="305">
        <v>3.55</v>
      </c>
      <c r="H263" s="299">
        <f t="shared" si="145"/>
        <v>31.739734179726248</v>
      </c>
      <c r="I263" s="300">
        <f t="shared" si="129"/>
        <v>0.56678096749511153</v>
      </c>
      <c r="J263" s="404">
        <f t="shared" si="130"/>
        <v>3.2894736842105261</v>
      </c>
      <c r="K263" s="299">
        <f t="shared" si="146"/>
        <v>165.02857142857144</v>
      </c>
      <c r="L263" s="405">
        <f t="shared" si="128"/>
        <v>61.193136870077183</v>
      </c>
      <c r="M263" s="362">
        <f t="shared" si="147"/>
        <v>7.3387694588584143E-2</v>
      </c>
      <c r="N263" s="406">
        <f t="shared" si="148"/>
        <v>0.40017090821616264</v>
      </c>
      <c r="O263" s="330" t="s">
        <v>43</v>
      </c>
      <c r="P263" s="286" t="s">
        <v>43</v>
      </c>
      <c r="Q263" s="330" t="s">
        <v>18</v>
      </c>
      <c r="R263" s="272">
        <v>400</v>
      </c>
      <c r="S263" s="272">
        <f t="shared" si="131"/>
        <v>425</v>
      </c>
      <c r="T263" s="272">
        <f t="shared" si="132"/>
        <v>450</v>
      </c>
      <c r="U263" s="272">
        <f t="shared" si="133"/>
        <v>475</v>
      </c>
      <c r="V263" s="272">
        <f t="shared" si="134"/>
        <v>500</v>
      </c>
      <c r="W263" s="272">
        <f t="shared" si="135"/>
        <v>525</v>
      </c>
      <c r="X263" s="272">
        <f t="shared" si="136"/>
        <v>550</v>
      </c>
      <c r="Y263" s="274" t="s">
        <v>324</v>
      </c>
      <c r="Z263" s="355" t="s">
        <v>325</v>
      </c>
      <c r="AA263" s="360">
        <f>(R263-25)/2.37</f>
        <v>158.22784810126581</v>
      </c>
      <c r="AB263" s="343">
        <f>(R263)/2.37</f>
        <v>168.77637130801688</v>
      </c>
      <c r="AC263" s="343">
        <f>(R263+25)/2.37</f>
        <v>179.32489451476792</v>
      </c>
      <c r="AD263" s="343">
        <f>(R263+50)/2.37</f>
        <v>189.87341772151899</v>
      </c>
      <c r="AE263" s="343">
        <f>(R263+75)/2.37</f>
        <v>200.42194092827003</v>
      </c>
      <c r="AF263" s="343">
        <f>(R263+100)/2.37</f>
        <v>210.97046413502107</v>
      </c>
      <c r="AG263" s="343">
        <f>(R263+125)/2.37</f>
        <v>221.51898734177215</v>
      </c>
      <c r="AH263" s="343">
        <f>(R263+150)/2.37</f>
        <v>232.06751054852319</v>
      </c>
      <c r="AI263" s="274" t="s">
        <v>329</v>
      </c>
      <c r="AJ263" s="374" t="s">
        <v>291</v>
      </c>
      <c r="AK263" s="367" t="s">
        <v>250</v>
      </c>
      <c r="AL263" s="322" t="s">
        <v>251</v>
      </c>
      <c r="AM263" s="368" t="s">
        <v>245</v>
      </c>
      <c r="AN263" s="419">
        <f t="shared" si="142"/>
        <v>186.04651162790699</v>
      </c>
      <c r="AO263" s="420">
        <f t="shared" si="142"/>
        <v>197.67441860465118</v>
      </c>
      <c r="AP263" s="420">
        <f t="shared" si="142"/>
        <v>209.30232558139537</v>
      </c>
      <c r="AQ263" s="420">
        <f t="shared" si="141"/>
        <v>220.93023255813955</v>
      </c>
      <c r="AR263" s="420">
        <f t="shared" si="141"/>
        <v>232.55813953488374</v>
      </c>
      <c r="AS263" s="420">
        <f t="shared" si="141"/>
        <v>244.18604651162792</v>
      </c>
      <c r="AT263" s="420">
        <f t="shared" si="142"/>
        <v>255.81395348837211</v>
      </c>
      <c r="AU263" s="324" t="str">
        <f t="shared" si="158"/>
        <v/>
      </c>
      <c r="AV263" s="421" t="str">
        <f t="shared" si="143"/>
        <v>VIP01</v>
      </c>
      <c r="AW263" s="324" t="str">
        <f t="shared" si="159"/>
        <v/>
      </c>
      <c r="AX263" s="422" t="str">
        <f t="shared" si="149"/>
        <v>KI05</v>
      </c>
      <c r="AY263" s="285"/>
      <c r="AZ263" s="327"/>
    </row>
    <row r="264" spans="1:52" s="271" customFormat="1" ht="13.5" customHeight="1" x14ac:dyDescent="0.2">
      <c r="A264" s="470" t="s">
        <v>683</v>
      </c>
      <c r="B264" s="313" t="s">
        <v>673</v>
      </c>
      <c r="C264" s="551">
        <v>2</v>
      </c>
      <c r="D264" s="336">
        <v>177</v>
      </c>
      <c r="E264" s="272">
        <v>216</v>
      </c>
      <c r="F264" s="337">
        <v>63</v>
      </c>
      <c r="G264" s="305">
        <v>2.96</v>
      </c>
      <c r="H264" s="299">
        <f t="shared" si="145"/>
        <v>51.360482103725346</v>
      </c>
      <c r="I264" s="300">
        <f t="shared" si="129"/>
        <v>0.91715146613795262</v>
      </c>
      <c r="J264" s="404">
        <f t="shared" si="130"/>
        <v>2.8095238095238093</v>
      </c>
      <c r="K264" s="299">
        <f t="shared" si="146"/>
        <v>180.19067796610173</v>
      </c>
      <c r="L264" s="405">
        <f t="shared" si="128"/>
        <v>51.489579528289013</v>
      </c>
      <c r="M264" s="362">
        <f t="shared" si="147"/>
        <v>5.0836550836550899E-2</v>
      </c>
      <c r="N264" s="406">
        <f t="shared" si="148"/>
        <v>0.30105512178515648</v>
      </c>
      <c r="O264" s="330" t="s">
        <v>4</v>
      </c>
      <c r="P264" s="508" t="s">
        <v>31</v>
      </c>
      <c r="Q264" s="509"/>
      <c r="R264" s="422">
        <v>450</v>
      </c>
      <c r="S264" s="422">
        <f t="shared" si="131"/>
        <v>475</v>
      </c>
      <c r="T264" s="422">
        <f t="shared" si="132"/>
        <v>500</v>
      </c>
      <c r="U264" s="422">
        <f t="shared" si="133"/>
        <v>525</v>
      </c>
      <c r="V264" s="422">
        <f t="shared" si="134"/>
        <v>550</v>
      </c>
      <c r="W264" s="422">
        <f t="shared" si="135"/>
        <v>575</v>
      </c>
      <c r="X264" s="422">
        <f t="shared" si="136"/>
        <v>600</v>
      </c>
      <c r="Y264" s="431"/>
      <c r="Z264" s="432"/>
      <c r="AA264" s="360">
        <f>(R264-25)/2.6</f>
        <v>163.46153846153845</v>
      </c>
      <c r="AB264" s="343">
        <f>R264/2.6</f>
        <v>173.07692307692307</v>
      </c>
      <c r="AC264" s="343">
        <f>(R264+25)/2.6</f>
        <v>182.69230769230768</v>
      </c>
      <c r="AD264" s="343">
        <f>(R264+50)/2.6</f>
        <v>192.30769230769229</v>
      </c>
      <c r="AE264" s="343">
        <f>(R264+75)/2.6</f>
        <v>201.92307692307691</v>
      </c>
      <c r="AF264" s="343">
        <f>(R264+100)/2.6</f>
        <v>211.53846153846152</v>
      </c>
      <c r="AG264" s="343">
        <f>(R264+125)/2.6</f>
        <v>221.15384615384616</v>
      </c>
      <c r="AH264" s="343">
        <f>(R264+150)/2.6</f>
        <v>230.76923076923077</v>
      </c>
      <c r="AI264" s="274" t="s">
        <v>331</v>
      </c>
      <c r="AJ264" s="374"/>
      <c r="AK264" s="367"/>
      <c r="AL264" s="322"/>
      <c r="AM264" s="368"/>
      <c r="AN264" s="360">
        <f t="shared" si="142"/>
        <v>209.30232558139537</v>
      </c>
      <c r="AO264" s="343">
        <f t="shared" si="142"/>
        <v>220.93023255813955</v>
      </c>
      <c r="AP264" s="343">
        <f t="shared" si="142"/>
        <v>232.55813953488374</v>
      </c>
      <c r="AQ264" s="343">
        <f t="shared" si="142"/>
        <v>244.18604651162792</v>
      </c>
      <c r="AR264" s="343">
        <f t="shared" si="142"/>
        <v>255.81395348837211</v>
      </c>
      <c r="AS264" s="343">
        <f t="shared" si="142"/>
        <v>267.44186046511629</v>
      </c>
      <c r="AT264" s="343">
        <f t="shared" si="142"/>
        <v>279.06976744186045</v>
      </c>
      <c r="AU264" s="284" t="str">
        <f t="shared" si="158"/>
        <v>151310-E-002</v>
      </c>
      <c r="AV264" s="309" t="str">
        <f t="shared" si="143"/>
        <v>VIP01</v>
      </c>
      <c r="AW264" s="284" t="str">
        <f t="shared" si="159"/>
        <v>151512-E-002</v>
      </c>
      <c r="AX264" s="284" t="str">
        <f t="shared" si="149"/>
        <v>KI03</v>
      </c>
      <c r="AY264" s="285"/>
      <c r="AZ264" s="327"/>
    </row>
    <row r="265" spans="1:52" s="271" customFormat="1" ht="13.5" customHeight="1" x14ac:dyDescent="0.2">
      <c r="A265" s="512" t="s">
        <v>681</v>
      </c>
      <c r="B265" s="348" t="s">
        <v>568</v>
      </c>
      <c r="C265" s="554">
        <v>2</v>
      </c>
      <c r="D265" s="336">
        <v>150</v>
      </c>
      <c r="E265" s="272">
        <v>200</v>
      </c>
      <c r="F265" s="337">
        <v>57</v>
      </c>
      <c r="G265" s="301">
        <v>2.8</v>
      </c>
      <c r="H265" s="299">
        <f t="shared" si="145"/>
        <v>57.397959183673478</v>
      </c>
      <c r="I265" s="300">
        <f t="shared" si="129"/>
        <v>1.024963556851312</v>
      </c>
      <c r="J265" s="404">
        <f t="shared" si="130"/>
        <v>2.6315789473684212</v>
      </c>
      <c r="K265" s="299">
        <f t="shared" si="146"/>
        <v>174.05357142857144</v>
      </c>
      <c r="L265" s="405">
        <f t="shared" si="128"/>
        <v>47.4</v>
      </c>
      <c r="M265" s="362">
        <f t="shared" si="147"/>
        <v>6.0150375939849496E-2</v>
      </c>
      <c r="N265" s="406">
        <f t="shared" si="148"/>
        <v>0.28975906432748533</v>
      </c>
      <c r="O265" s="330" t="s">
        <v>17</v>
      </c>
      <c r="P265" s="286" t="s">
        <v>43</v>
      </c>
      <c r="Q265" s="430"/>
      <c r="R265" s="422">
        <v>450</v>
      </c>
      <c r="S265" s="422">
        <f t="shared" si="131"/>
        <v>475</v>
      </c>
      <c r="T265" s="422">
        <f t="shared" si="132"/>
        <v>500</v>
      </c>
      <c r="U265" s="422">
        <f t="shared" si="133"/>
        <v>525</v>
      </c>
      <c r="V265" s="422">
        <f t="shared" si="134"/>
        <v>550</v>
      </c>
      <c r="W265" s="422">
        <f t="shared" si="135"/>
        <v>575</v>
      </c>
      <c r="X265" s="422">
        <f t="shared" si="136"/>
        <v>600</v>
      </c>
      <c r="Y265" s="431"/>
      <c r="Z265" s="432"/>
      <c r="AA265" s="419"/>
      <c r="AB265" s="420"/>
      <c r="AC265" s="420"/>
      <c r="AD265" s="429"/>
      <c r="AE265" s="429"/>
      <c r="AF265" s="429"/>
      <c r="AG265" s="429"/>
      <c r="AH265" s="429"/>
      <c r="AI265" s="298"/>
      <c r="AJ265" s="374"/>
      <c r="AK265" s="367"/>
      <c r="AL265" s="322"/>
      <c r="AM265" s="368"/>
      <c r="AN265" s="360">
        <f t="shared" si="142"/>
        <v>209.30232558139537</v>
      </c>
      <c r="AO265" s="343">
        <f t="shared" si="142"/>
        <v>220.93023255813955</v>
      </c>
      <c r="AP265" s="343">
        <f t="shared" si="142"/>
        <v>232.55813953488374</v>
      </c>
      <c r="AQ265" s="343">
        <f t="shared" si="141"/>
        <v>244.18604651162792</v>
      </c>
      <c r="AR265" s="343">
        <f t="shared" si="141"/>
        <v>255.81395348837211</v>
      </c>
      <c r="AS265" s="343">
        <f t="shared" si="141"/>
        <v>267.44186046511629</v>
      </c>
      <c r="AT265" s="343">
        <f t="shared" si="142"/>
        <v>279.06976744186045</v>
      </c>
      <c r="AU265" s="284" t="str">
        <f t="shared" si="158"/>
        <v>151310-E-003</v>
      </c>
      <c r="AV265" s="309" t="str">
        <f t="shared" si="143"/>
        <v>VIP01</v>
      </c>
      <c r="AW265" s="284" t="str">
        <f t="shared" si="159"/>
        <v>151512-E-003</v>
      </c>
      <c r="AX265" s="284" t="str">
        <f t="shared" si="149"/>
        <v>KI03</v>
      </c>
      <c r="AY265" s="320"/>
      <c r="AZ265" s="328"/>
    </row>
    <row r="266" spans="1:52" s="271" customFormat="1" ht="13.5" customHeight="1" x14ac:dyDescent="0.2">
      <c r="A266" s="512" t="s">
        <v>681</v>
      </c>
      <c r="B266" s="348" t="s">
        <v>569</v>
      </c>
      <c r="C266" s="554">
        <v>3</v>
      </c>
      <c r="D266" s="336">
        <v>162</v>
      </c>
      <c r="E266" s="272">
        <v>216</v>
      </c>
      <c r="F266" s="337">
        <v>63</v>
      </c>
      <c r="G266" s="301">
        <v>2.84</v>
      </c>
      <c r="H266" s="299">
        <f t="shared" si="145"/>
        <v>49.593334655822261</v>
      </c>
      <c r="I266" s="300">
        <f t="shared" si="129"/>
        <v>0.8855952617111118</v>
      </c>
      <c r="J266" s="404">
        <f t="shared" si="130"/>
        <v>2.5714285714285716</v>
      </c>
      <c r="K266" s="299">
        <f t="shared" si="146"/>
        <v>175</v>
      </c>
      <c r="L266" s="405">
        <f t="shared" si="128"/>
        <v>49.259524967258869</v>
      </c>
      <c r="M266" s="362">
        <f t="shared" si="147"/>
        <v>9.456740442655924E-2</v>
      </c>
      <c r="N266" s="406">
        <f t="shared" si="148"/>
        <v>0.31088233534892262</v>
      </c>
      <c r="O266" s="330" t="s">
        <v>287</v>
      </c>
      <c r="P266" s="286" t="s">
        <v>287</v>
      </c>
      <c r="Q266" s="330"/>
      <c r="R266" s="422">
        <v>400</v>
      </c>
      <c r="S266" s="422">
        <f>R266+25</f>
        <v>425</v>
      </c>
      <c r="T266" s="422">
        <f>R266+50</f>
        <v>450</v>
      </c>
      <c r="U266" s="422">
        <f>R266+75</f>
        <v>475</v>
      </c>
      <c r="V266" s="422">
        <f>R266+100</f>
        <v>500</v>
      </c>
      <c r="W266" s="422">
        <f>R266+125</f>
        <v>525</v>
      </c>
      <c r="X266" s="422">
        <f>R266+150</f>
        <v>550</v>
      </c>
      <c r="Y266" s="431"/>
      <c r="Z266" s="432"/>
      <c r="AA266" s="428"/>
      <c r="AB266" s="429"/>
      <c r="AC266" s="429"/>
      <c r="AD266" s="429"/>
      <c r="AE266" s="429"/>
      <c r="AF266" s="429"/>
      <c r="AG266" s="429"/>
      <c r="AH266" s="429"/>
      <c r="AI266" s="298"/>
      <c r="AJ266" s="374"/>
      <c r="AK266" s="367"/>
      <c r="AL266" s="322"/>
      <c r="AM266" s="368"/>
      <c r="AN266" s="360">
        <f t="shared" si="142"/>
        <v>186.04651162790699</v>
      </c>
      <c r="AO266" s="343">
        <f t="shared" si="142"/>
        <v>197.67441860465118</v>
      </c>
      <c r="AP266" s="343">
        <f t="shared" si="142"/>
        <v>209.30232558139537</v>
      </c>
      <c r="AQ266" s="343">
        <f t="shared" si="141"/>
        <v>220.93023255813955</v>
      </c>
      <c r="AR266" s="343">
        <f t="shared" si="141"/>
        <v>232.55813953488374</v>
      </c>
      <c r="AS266" s="343">
        <f t="shared" si="141"/>
        <v>244.18604651162792</v>
      </c>
      <c r="AT266" s="343">
        <f t="shared" si="142"/>
        <v>255.81395348837211</v>
      </c>
      <c r="AU266" s="284" t="str">
        <f t="shared" si="158"/>
        <v>151310-E-002</v>
      </c>
      <c r="AV266" s="309" t="str">
        <f t="shared" si="143"/>
        <v>VIP01</v>
      </c>
      <c r="AW266" s="284" t="str">
        <f t="shared" si="159"/>
        <v>151512-E-002</v>
      </c>
      <c r="AX266" s="284" t="str">
        <f t="shared" si="149"/>
        <v>KI03</v>
      </c>
      <c r="AY266" s="320"/>
      <c r="AZ266" s="328"/>
    </row>
    <row r="267" spans="1:52" s="271" customFormat="1" ht="13.5" customHeight="1" x14ac:dyDescent="0.2">
      <c r="A267" s="512" t="s">
        <v>681</v>
      </c>
      <c r="B267" s="348" t="s">
        <v>570</v>
      </c>
      <c r="C267" s="554">
        <v>4</v>
      </c>
      <c r="D267" s="336">
        <v>162</v>
      </c>
      <c r="E267" s="272">
        <v>216</v>
      </c>
      <c r="F267" s="337">
        <v>63</v>
      </c>
      <c r="G267" s="301">
        <v>2.84</v>
      </c>
      <c r="H267" s="299">
        <f t="shared" si="145"/>
        <v>49.593334655822261</v>
      </c>
      <c r="I267" s="300">
        <f t="shared" si="129"/>
        <v>0.8855952617111118</v>
      </c>
      <c r="J267" s="404">
        <f t="shared" si="130"/>
        <v>2.5714285714285716</v>
      </c>
      <c r="K267" s="299">
        <f t="shared" si="146"/>
        <v>175</v>
      </c>
      <c r="L267" s="405">
        <f t="shared" si="128"/>
        <v>49.259524967258869</v>
      </c>
      <c r="M267" s="362">
        <f t="shared" si="147"/>
        <v>9.456740442655924E-2</v>
      </c>
      <c r="N267" s="406">
        <f t="shared" si="148"/>
        <v>0.31088233534892262</v>
      </c>
      <c r="O267" s="330" t="s">
        <v>287</v>
      </c>
      <c r="P267" s="286" t="s">
        <v>287</v>
      </c>
      <c r="Q267" s="430"/>
      <c r="R267" s="422">
        <v>400</v>
      </c>
      <c r="S267" s="422">
        <f>R267+25</f>
        <v>425</v>
      </c>
      <c r="T267" s="422">
        <f>R267+50</f>
        <v>450</v>
      </c>
      <c r="U267" s="422">
        <f>R267+75</f>
        <v>475</v>
      </c>
      <c r="V267" s="422">
        <f>R267+100</f>
        <v>500</v>
      </c>
      <c r="W267" s="422">
        <f>R267+125</f>
        <v>525</v>
      </c>
      <c r="X267" s="422">
        <f>R267+150</f>
        <v>550</v>
      </c>
      <c r="Y267" s="431"/>
      <c r="Z267" s="432"/>
      <c r="AA267" s="419"/>
      <c r="AB267" s="420"/>
      <c r="AC267" s="420"/>
      <c r="AD267" s="420"/>
      <c r="AE267" s="420"/>
      <c r="AF267" s="420"/>
      <c r="AG267" s="420"/>
      <c r="AH267" s="420"/>
      <c r="AI267" s="431"/>
      <c r="AJ267" s="374"/>
      <c r="AK267" s="367"/>
      <c r="AL267" s="322"/>
      <c r="AM267" s="368"/>
      <c r="AN267" s="360">
        <f t="shared" si="142"/>
        <v>186.04651162790699</v>
      </c>
      <c r="AO267" s="343">
        <f t="shared" si="142"/>
        <v>197.67441860465118</v>
      </c>
      <c r="AP267" s="343">
        <f t="shared" si="142"/>
        <v>209.30232558139537</v>
      </c>
      <c r="AQ267" s="343">
        <f t="shared" si="142"/>
        <v>220.93023255813955</v>
      </c>
      <c r="AR267" s="343">
        <f t="shared" si="142"/>
        <v>232.55813953488374</v>
      </c>
      <c r="AS267" s="343">
        <f t="shared" si="142"/>
        <v>244.18604651162792</v>
      </c>
      <c r="AT267" s="343">
        <f t="shared" si="142"/>
        <v>255.81395348837211</v>
      </c>
      <c r="AU267" s="284" t="str">
        <f t="shared" si="158"/>
        <v>151310-E-002</v>
      </c>
      <c r="AV267" s="309" t="str">
        <f t="shared" si="143"/>
        <v>VIP01</v>
      </c>
      <c r="AW267" s="284" t="str">
        <f t="shared" si="159"/>
        <v>151512-E-002</v>
      </c>
      <c r="AX267" s="284" t="str">
        <f t="shared" si="149"/>
        <v>KI03</v>
      </c>
      <c r="AY267" s="320"/>
      <c r="AZ267" s="328"/>
    </row>
    <row r="268" spans="1:52" s="271" customFormat="1" ht="13.5" customHeight="1" x14ac:dyDescent="0.2">
      <c r="A268" s="512" t="s">
        <v>681</v>
      </c>
      <c r="B268" s="348" t="s">
        <v>572</v>
      </c>
      <c r="C268" s="554">
        <v>5</v>
      </c>
      <c r="D268" s="336">
        <v>130</v>
      </c>
      <c r="E268" s="272">
        <v>190</v>
      </c>
      <c r="F268" s="337">
        <v>51</v>
      </c>
      <c r="G268" s="301">
        <v>2.68</v>
      </c>
      <c r="H268" s="299">
        <f t="shared" si="145"/>
        <v>62.653152149699253</v>
      </c>
      <c r="I268" s="300">
        <f t="shared" si="129"/>
        <v>1.1188062883874867</v>
      </c>
      <c r="J268" s="404">
        <f t="shared" si="130"/>
        <v>2.5490196078431371</v>
      </c>
      <c r="K268" s="299">
        <f t="shared" si="146"/>
        <v>160.77609890109892</v>
      </c>
      <c r="L268" s="405">
        <f t="shared" si="128"/>
        <v>44.126998538309856</v>
      </c>
      <c r="M268" s="362">
        <f t="shared" si="147"/>
        <v>4.8873280655545921E-2</v>
      </c>
      <c r="N268" s="406">
        <f t="shared" si="148"/>
        <v>0.28856557475509992</v>
      </c>
      <c r="O268" s="330" t="s">
        <v>4</v>
      </c>
      <c r="P268" s="286" t="s">
        <v>17</v>
      </c>
      <c r="Q268" s="430"/>
      <c r="R268" s="422">
        <v>450</v>
      </c>
      <c r="S268" s="422">
        <f>R268+25</f>
        <v>475</v>
      </c>
      <c r="T268" s="422">
        <f>R268+50</f>
        <v>500</v>
      </c>
      <c r="U268" s="422">
        <f>R268+75</f>
        <v>525</v>
      </c>
      <c r="V268" s="422">
        <f>R268+100</f>
        <v>550</v>
      </c>
      <c r="W268" s="422">
        <f>R268+125</f>
        <v>575</v>
      </c>
      <c r="X268" s="422">
        <f>R268+150</f>
        <v>600</v>
      </c>
      <c r="Y268" s="431"/>
      <c r="Z268" s="432"/>
      <c r="AA268" s="419"/>
      <c r="AB268" s="420"/>
      <c r="AC268" s="420"/>
      <c r="AD268" s="420"/>
      <c r="AE268" s="420"/>
      <c r="AF268" s="420"/>
      <c r="AG268" s="420"/>
      <c r="AH268" s="420"/>
      <c r="AI268" s="431"/>
      <c r="AJ268" s="374"/>
      <c r="AK268" s="367"/>
      <c r="AL268" s="322"/>
      <c r="AM268" s="368"/>
      <c r="AN268" s="360">
        <f t="shared" si="142"/>
        <v>209.30232558139537</v>
      </c>
      <c r="AO268" s="343">
        <f t="shared" si="142"/>
        <v>220.93023255813955</v>
      </c>
      <c r="AP268" s="343">
        <f t="shared" si="142"/>
        <v>232.55813953488374</v>
      </c>
      <c r="AQ268" s="343">
        <f t="shared" ref="AN268:AT283" si="160">U268/2.15</f>
        <v>244.18604651162792</v>
      </c>
      <c r="AR268" s="343">
        <f t="shared" si="160"/>
        <v>255.81395348837211</v>
      </c>
      <c r="AS268" s="343">
        <f t="shared" si="160"/>
        <v>267.44186046511629</v>
      </c>
      <c r="AT268" s="343">
        <f t="shared" si="160"/>
        <v>279.06976744186045</v>
      </c>
      <c r="AU268" s="284" t="str">
        <f t="shared" si="158"/>
        <v>151310-E-004</v>
      </c>
      <c r="AV268" s="309" t="str">
        <f t="shared" si="143"/>
        <v>VIP01</v>
      </c>
      <c r="AW268" s="324" t="str">
        <f t="shared" si="159"/>
        <v/>
      </c>
      <c r="AX268" s="324"/>
      <c r="AY268" s="320"/>
      <c r="AZ268" s="328"/>
    </row>
    <row r="269" spans="1:52" s="271" customFormat="1" ht="13.5" customHeight="1" x14ac:dyDescent="0.2">
      <c r="A269" s="512" t="s">
        <v>681</v>
      </c>
      <c r="B269" s="348" t="s">
        <v>571</v>
      </c>
      <c r="C269" s="554">
        <v>6</v>
      </c>
      <c r="D269" s="336">
        <v>130</v>
      </c>
      <c r="E269" s="272">
        <v>190</v>
      </c>
      <c r="F269" s="337">
        <v>51</v>
      </c>
      <c r="G269" s="301">
        <v>2.68</v>
      </c>
      <c r="H269" s="299">
        <f t="shared" si="145"/>
        <v>66.133882824682544</v>
      </c>
      <c r="I269" s="300">
        <f t="shared" si="129"/>
        <v>1.1809621932979026</v>
      </c>
      <c r="J269" s="404">
        <f t="shared" si="130"/>
        <v>2.5490196078431371</v>
      </c>
      <c r="K269" s="299">
        <f t="shared" si="146"/>
        <v>169.70810439560441</v>
      </c>
      <c r="L269" s="405">
        <f t="shared" si="128"/>
        <v>44.126998538309856</v>
      </c>
      <c r="M269" s="362">
        <f t="shared" si="147"/>
        <v>4.8873280655545921E-2</v>
      </c>
      <c r="N269" s="406">
        <f t="shared" si="148"/>
        <v>0.27337791292588415</v>
      </c>
      <c r="O269" s="330" t="s">
        <v>287</v>
      </c>
      <c r="P269" s="286" t="s">
        <v>287</v>
      </c>
      <c r="Q269" s="427"/>
      <c r="R269" s="422">
        <v>475</v>
      </c>
      <c r="S269" s="422">
        <f>R269+25</f>
        <v>500</v>
      </c>
      <c r="T269" s="422">
        <f>R269+50</f>
        <v>525</v>
      </c>
      <c r="U269" s="422">
        <f>R269+75</f>
        <v>550</v>
      </c>
      <c r="V269" s="422">
        <f>R269+100</f>
        <v>575</v>
      </c>
      <c r="W269" s="422">
        <f>R269+125</f>
        <v>600</v>
      </c>
      <c r="X269" s="422">
        <f>R269+150</f>
        <v>625</v>
      </c>
      <c r="Y269" s="298"/>
      <c r="Z269" s="356"/>
      <c r="AA269" s="428"/>
      <c r="AB269" s="429"/>
      <c r="AC269" s="429"/>
      <c r="AD269" s="429"/>
      <c r="AE269" s="429"/>
      <c r="AF269" s="429"/>
      <c r="AG269" s="429"/>
      <c r="AH269" s="429"/>
      <c r="AI269" s="298"/>
      <c r="AJ269" s="374"/>
      <c r="AK269" s="367"/>
      <c r="AL269" s="322"/>
      <c r="AM269" s="368"/>
      <c r="AN269" s="360">
        <f t="shared" si="160"/>
        <v>220.93023255813955</v>
      </c>
      <c r="AO269" s="343">
        <f t="shared" si="160"/>
        <v>232.55813953488374</v>
      </c>
      <c r="AP269" s="343">
        <f t="shared" si="160"/>
        <v>244.18604651162792</v>
      </c>
      <c r="AQ269" s="343">
        <f t="shared" si="160"/>
        <v>255.81395348837211</v>
      </c>
      <c r="AR269" s="343">
        <f t="shared" si="160"/>
        <v>267.44186046511629</v>
      </c>
      <c r="AS269" s="343">
        <f t="shared" si="160"/>
        <v>279.06976744186045</v>
      </c>
      <c r="AT269" s="343">
        <f t="shared" si="160"/>
        <v>290.69767441860466</v>
      </c>
      <c r="AU269" s="284" t="str">
        <f t="shared" si="158"/>
        <v>151310-E-004</v>
      </c>
      <c r="AV269" s="309" t="str">
        <f t="shared" si="143"/>
        <v>VIP01</v>
      </c>
      <c r="AW269" s="324" t="str">
        <f t="shared" si="159"/>
        <v/>
      </c>
      <c r="AX269" s="324"/>
      <c r="AY269" s="320"/>
      <c r="AZ269" s="328"/>
    </row>
    <row r="270" spans="1:52" s="271" customFormat="1" ht="13.5" customHeight="1" x14ac:dyDescent="0.2">
      <c r="A270" s="512" t="s">
        <v>681</v>
      </c>
      <c r="B270" s="313" t="s">
        <v>229</v>
      </c>
      <c r="C270" s="551">
        <v>7</v>
      </c>
      <c r="D270" s="336">
        <v>209</v>
      </c>
      <c r="E270" s="272">
        <v>240</v>
      </c>
      <c r="F270" s="337">
        <v>76</v>
      </c>
      <c r="G270" s="305">
        <v>3</v>
      </c>
      <c r="H270" s="299">
        <f t="shared" si="145"/>
        <v>36.111111111111114</v>
      </c>
      <c r="I270" s="300">
        <f t="shared" si="129"/>
        <v>0.64484126984126988</v>
      </c>
      <c r="J270" s="404">
        <f t="shared" si="130"/>
        <v>2.75</v>
      </c>
      <c r="K270" s="299">
        <f t="shared" si="146"/>
        <v>160.3896103896104</v>
      </c>
      <c r="L270" s="405">
        <f t="shared" si="128"/>
        <v>55.950742622417451</v>
      </c>
      <c r="M270" s="362">
        <f t="shared" si="147"/>
        <v>8.3333333333333329E-2</v>
      </c>
      <c r="N270" s="406">
        <f t="shared" si="148"/>
        <v>0.38055565832251542</v>
      </c>
      <c r="O270" s="330" t="s">
        <v>4</v>
      </c>
      <c r="P270" s="286" t="s">
        <v>10</v>
      </c>
      <c r="Q270" s="330" t="s">
        <v>27</v>
      </c>
      <c r="R270" s="272">
        <v>325</v>
      </c>
      <c r="S270" s="272">
        <f t="shared" si="131"/>
        <v>350</v>
      </c>
      <c r="T270" s="272">
        <f t="shared" si="132"/>
        <v>375</v>
      </c>
      <c r="U270" s="272">
        <f t="shared" si="133"/>
        <v>400</v>
      </c>
      <c r="V270" s="272">
        <f t="shared" si="134"/>
        <v>425</v>
      </c>
      <c r="W270" s="272">
        <f t="shared" si="135"/>
        <v>450</v>
      </c>
      <c r="X270" s="272">
        <f t="shared" si="136"/>
        <v>475</v>
      </c>
      <c r="Y270" s="274" t="s">
        <v>324</v>
      </c>
      <c r="Z270" s="355" t="s">
        <v>325</v>
      </c>
      <c r="AA270" s="360">
        <f>(R270-25)/2.37</f>
        <v>126.58227848101265</v>
      </c>
      <c r="AB270" s="343">
        <f>(R270)/2.37</f>
        <v>137.13080168776369</v>
      </c>
      <c r="AC270" s="343">
        <f>(R270+25)/2.37</f>
        <v>147.67932489451476</v>
      </c>
      <c r="AD270" s="343">
        <f>(R270+50)/2.37</f>
        <v>158.22784810126581</v>
      </c>
      <c r="AE270" s="343">
        <f>(R270+75)/2.37</f>
        <v>168.77637130801688</v>
      </c>
      <c r="AF270" s="343">
        <f>(R270+100)/2.37</f>
        <v>179.32489451476792</v>
      </c>
      <c r="AG270" s="343">
        <f>(R270+125)/2.37</f>
        <v>189.87341772151899</v>
      </c>
      <c r="AH270" s="343">
        <f>(R270+150)/2.37</f>
        <v>200.42194092827003</v>
      </c>
      <c r="AI270" s="274" t="s">
        <v>329</v>
      </c>
      <c r="AJ270" s="374" t="s">
        <v>291</v>
      </c>
      <c r="AK270" s="367" t="s">
        <v>251</v>
      </c>
      <c r="AL270" s="322" t="s">
        <v>250</v>
      </c>
      <c r="AM270" s="368" t="s">
        <v>248</v>
      </c>
      <c r="AN270" s="419">
        <f t="shared" si="160"/>
        <v>151.16279069767444</v>
      </c>
      <c r="AO270" s="420">
        <f t="shared" si="160"/>
        <v>162.79069767441862</v>
      </c>
      <c r="AP270" s="420">
        <f t="shared" si="160"/>
        <v>174.41860465116281</v>
      </c>
      <c r="AQ270" s="420">
        <f t="shared" si="141"/>
        <v>186.04651162790699</v>
      </c>
      <c r="AR270" s="420">
        <f t="shared" si="141"/>
        <v>197.67441860465118</v>
      </c>
      <c r="AS270" s="420">
        <f t="shared" si="141"/>
        <v>209.30232558139537</v>
      </c>
      <c r="AT270" s="420">
        <f t="shared" si="160"/>
        <v>220.93023255813955</v>
      </c>
      <c r="AU270" s="324" t="str">
        <f t="shared" si="158"/>
        <v/>
      </c>
      <c r="AV270" s="421" t="str">
        <f t="shared" si="143"/>
        <v>VIP01</v>
      </c>
      <c r="AW270" s="324" t="str">
        <f t="shared" si="159"/>
        <v/>
      </c>
      <c r="AX270" s="422" t="str">
        <f>IF(G270&lt;2.55,"KI02",IF(AND(G270&gt;=2.55,G270&lt;3.3),IF(G270-J270&lt;=0.3,"KI03","KI04"),IF(G270&gt;=3.3,"KI05","")))</f>
        <v>KI03</v>
      </c>
      <c r="AY270" s="285"/>
      <c r="AZ270" s="327"/>
    </row>
    <row r="271" spans="1:52" s="271" customFormat="1" ht="13.5" customHeight="1" x14ac:dyDescent="0.2">
      <c r="A271" s="512" t="s">
        <v>681</v>
      </c>
      <c r="B271" s="313" t="s">
        <v>660</v>
      </c>
      <c r="C271" s="551">
        <v>8</v>
      </c>
      <c r="D271" s="336">
        <v>213</v>
      </c>
      <c r="E271" s="272">
        <v>240</v>
      </c>
      <c r="F271" s="337">
        <v>76</v>
      </c>
      <c r="G271" s="305">
        <v>2.98</v>
      </c>
      <c r="H271" s="299">
        <f t="shared" si="145"/>
        <v>36.597450565289854</v>
      </c>
      <c r="I271" s="300">
        <f t="shared" si="129"/>
        <v>0.65352590295160451</v>
      </c>
      <c r="J271" s="404">
        <f>D271/F271</f>
        <v>2.8026315789473686</v>
      </c>
      <c r="K271" s="299">
        <f>F271*(R271/56)/J271</f>
        <v>157.37759892689471</v>
      </c>
      <c r="L271" s="405">
        <f>0.6*SQRT(D271/150)*(72+7)</f>
        <v>56.483618864233542</v>
      </c>
      <c r="M271" s="362">
        <f>-(J271-G271)/G271</f>
        <v>5.9519604380077654E-2</v>
      </c>
      <c r="N271" s="406">
        <f>+(L271/(R271/56))*G271/F271</f>
        <v>0.38161887919284587</v>
      </c>
      <c r="O271" s="330" t="s">
        <v>43</v>
      </c>
      <c r="P271" s="286" t="s">
        <v>43</v>
      </c>
      <c r="Q271" s="330" t="s">
        <v>27</v>
      </c>
      <c r="R271" s="272">
        <v>325</v>
      </c>
      <c r="S271" s="272">
        <f t="shared" si="131"/>
        <v>350</v>
      </c>
      <c r="T271" s="272">
        <f t="shared" si="132"/>
        <v>375</v>
      </c>
      <c r="U271" s="272">
        <f t="shared" si="133"/>
        <v>400</v>
      </c>
      <c r="V271" s="272">
        <f t="shared" si="134"/>
        <v>425</v>
      </c>
      <c r="W271" s="272">
        <f t="shared" si="135"/>
        <v>450</v>
      </c>
      <c r="X271" s="272">
        <f t="shared" si="136"/>
        <v>475</v>
      </c>
      <c r="Y271" s="274" t="s">
        <v>324</v>
      </c>
      <c r="Z271" s="355" t="s">
        <v>325</v>
      </c>
      <c r="AA271" s="360">
        <f>(R271-25)/2.37</f>
        <v>126.58227848101265</v>
      </c>
      <c r="AB271" s="343">
        <f>(R271)/2.37</f>
        <v>137.13080168776369</v>
      </c>
      <c r="AC271" s="343">
        <f>(R271+25)/2.37</f>
        <v>147.67932489451476</v>
      </c>
      <c r="AD271" s="343">
        <f>(R271+50)/2.37</f>
        <v>158.22784810126581</v>
      </c>
      <c r="AE271" s="343">
        <f>(R271+75)/2.37</f>
        <v>168.77637130801688</v>
      </c>
      <c r="AF271" s="343">
        <f>(R271+100)/2.37</f>
        <v>179.32489451476792</v>
      </c>
      <c r="AG271" s="343">
        <f>(R271+125)/2.37</f>
        <v>189.87341772151899</v>
      </c>
      <c r="AH271" s="343">
        <f>(R271+150)/2.37</f>
        <v>200.42194092827003</v>
      </c>
      <c r="AI271" s="274" t="s">
        <v>329</v>
      </c>
      <c r="AJ271" s="374"/>
      <c r="AK271" s="367"/>
      <c r="AL271" s="322"/>
      <c r="AM271" s="368"/>
      <c r="AN271" s="499">
        <f t="shared" si="160"/>
        <v>151.16279069767444</v>
      </c>
      <c r="AO271" s="500">
        <f t="shared" si="160"/>
        <v>162.79069767441862</v>
      </c>
      <c r="AP271" s="500">
        <f t="shared" si="160"/>
        <v>174.41860465116281</v>
      </c>
      <c r="AQ271" s="500">
        <f t="shared" si="141"/>
        <v>186.04651162790699</v>
      </c>
      <c r="AR271" s="420">
        <f t="shared" si="141"/>
        <v>197.67441860465118</v>
      </c>
      <c r="AS271" s="420">
        <f t="shared" si="141"/>
        <v>209.30232558139537</v>
      </c>
      <c r="AT271" s="420">
        <f t="shared" si="160"/>
        <v>220.93023255813955</v>
      </c>
      <c r="AU271" s="324" t="str">
        <f t="shared" si="158"/>
        <v/>
      </c>
      <c r="AV271" s="421" t="str">
        <f t="shared" si="143"/>
        <v>VIP01</v>
      </c>
      <c r="AW271" s="324" t="str">
        <f t="shared" si="159"/>
        <v/>
      </c>
      <c r="AX271" s="422"/>
      <c r="AY271" s="285"/>
      <c r="AZ271" s="327"/>
    </row>
    <row r="272" spans="1:52" s="271" customFormat="1" ht="13.5" customHeight="1" x14ac:dyDescent="0.2">
      <c r="A272" s="512" t="s">
        <v>148</v>
      </c>
      <c r="B272" s="348" t="s">
        <v>584</v>
      </c>
      <c r="C272" s="554">
        <v>2</v>
      </c>
      <c r="D272" s="336">
        <v>140</v>
      </c>
      <c r="E272" s="272">
        <v>190</v>
      </c>
      <c r="F272" s="337">
        <v>51</v>
      </c>
      <c r="G272" s="301">
        <v>2.72</v>
      </c>
      <c r="H272" s="299">
        <f t="shared" si="145"/>
        <v>64.203070934256047</v>
      </c>
      <c r="I272" s="300">
        <f t="shared" si="129"/>
        <v>1.1464834095402865</v>
      </c>
      <c r="J272" s="404">
        <f t="shared" si="130"/>
        <v>2.7450980392156863</v>
      </c>
      <c r="K272" s="299">
        <f t="shared" si="146"/>
        <v>157.58609693877551</v>
      </c>
      <c r="L272" s="405">
        <f t="shared" si="128"/>
        <v>45.792750517958623</v>
      </c>
      <c r="M272" s="362">
        <f t="shared" si="147"/>
        <v>-9.2272202998845941E-3</v>
      </c>
      <c r="N272" s="406">
        <f t="shared" si="148"/>
        <v>0.28793196115151531</v>
      </c>
      <c r="O272" s="330" t="s">
        <v>4</v>
      </c>
      <c r="P272" s="286" t="s">
        <v>4</v>
      </c>
      <c r="Q272" s="427"/>
      <c r="R272" s="422">
        <v>475</v>
      </c>
      <c r="S272" s="422">
        <f t="shared" si="131"/>
        <v>500</v>
      </c>
      <c r="T272" s="422">
        <f t="shared" si="132"/>
        <v>525</v>
      </c>
      <c r="U272" s="422">
        <f t="shared" si="133"/>
        <v>550</v>
      </c>
      <c r="V272" s="422">
        <f t="shared" si="134"/>
        <v>575</v>
      </c>
      <c r="W272" s="422">
        <f t="shared" si="135"/>
        <v>600</v>
      </c>
      <c r="X272" s="422">
        <f t="shared" si="136"/>
        <v>625</v>
      </c>
      <c r="Y272" s="298"/>
      <c r="Z272" s="356"/>
      <c r="AA272" s="428"/>
      <c r="AB272" s="429"/>
      <c r="AC272" s="429"/>
      <c r="AD272" s="429"/>
      <c r="AE272" s="429"/>
      <c r="AF272" s="429"/>
      <c r="AG272" s="429"/>
      <c r="AH272" s="429"/>
      <c r="AI272" s="298"/>
      <c r="AJ272" s="374"/>
      <c r="AK272" s="367"/>
      <c r="AL272" s="322"/>
      <c r="AM272" s="368"/>
      <c r="AN272" s="360">
        <f t="shared" si="160"/>
        <v>220.93023255813955</v>
      </c>
      <c r="AO272" s="343">
        <f t="shared" si="160"/>
        <v>232.55813953488374</v>
      </c>
      <c r="AP272" s="343">
        <f t="shared" si="160"/>
        <v>244.18604651162792</v>
      </c>
      <c r="AQ272" s="343">
        <f t="shared" si="141"/>
        <v>255.81395348837211</v>
      </c>
      <c r="AR272" s="343">
        <f t="shared" si="141"/>
        <v>267.44186046511629</v>
      </c>
      <c r="AS272" s="343">
        <f t="shared" si="141"/>
        <v>279.06976744186045</v>
      </c>
      <c r="AT272" s="343">
        <f t="shared" si="160"/>
        <v>290.69767441860466</v>
      </c>
      <c r="AU272" s="284" t="str">
        <f t="shared" si="158"/>
        <v>151310-E-004</v>
      </c>
      <c r="AV272" s="309" t="str">
        <f t="shared" si="143"/>
        <v>VIP01</v>
      </c>
      <c r="AW272" s="324" t="str">
        <f t="shared" si="159"/>
        <v/>
      </c>
      <c r="AX272" s="324"/>
      <c r="AY272" s="320"/>
      <c r="AZ272" s="328"/>
    </row>
    <row r="273" spans="1:52" s="271" customFormat="1" ht="13.5" customHeight="1" x14ac:dyDescent="0.2">
      <c r="A273" s="512" t="s">
        <v>148</v>
      </c>
      <c r="B273" s="348" t="s">
        <v>567</v>
      </c>
      <c r="C273" s="554">
        <v>3</v>
      </c>
      <c r="D273" s="336">
        <v>140</v>
      </c>
      <c r="E273" s="272">
        <v>190</v>
      </c>
      <c r="F273" s="337">
        <v>51</v>
      </c>
      <c r="G273" s="301">
        <v>2.72</v>
      </c>
      <c r="H273" s="299">
        <f t="shared" si="145"/>
        <v>64.203070934256047</v>
      </c>
      <c r="I273" s="300">
        <f t="shared" si="129"/>
        <v>1.1464834095402865</v>
      </c>
      <c r="J273" s="404">
        <f t="shared" si="130"/>
        <v>2.7450980392156863</v>
      </c>
      <c r="K273" s="299">
        <f t="shared" si="146"/>
        <v>157.58609693877551</v>
      </c>
      <c r="L273" s="405">
        <f t="shared" si="128"/>
        <v>45.792750517958623</v>
      </c>
      <c r="M273" s="362">
        <f t="shared" si="147"/>
        <v>-9.2272202998845941E-3</v>
      </c>
      <c r="N273" s="406">
        <f t="shared" si="148"/>
        <v>0.28793196115151531</v>
      </c>
      <c r="O273" s="330" t="s">
        <v>4</v>
      </c>
      <c r="P273" s="286" t="s">
        <v>4</v>
      </c>
      <c r="Q273" s="427"/>
      <c r="R273" s="422">
        <v>475</v>
      </c>
      <c r="S273" s="422">
        <f t="shared" si="131"/>
        <v>500</v>
      </c>
      <c r="T273" s="422">
        <f t="shared" si="132"/>
        <v>525</v>
      </c>
      <c r="U273" s="422">
        <f t="shared" si="133"/>
        <v>550</v>
      </c>
      <c r="V273" s="422">
        <f t="shared" si="134"/>
        <v>575</v>
      </c>
      <c r="W273" s="422">
        <f t="shared" si="135"/>
        <v>600</v>
      </c>
      <c r="X273" s="422">
        <f t="shared" si="136"/>
        <v>625</v>
      </c>
      <c r="Y273" s="298"/>
      <c r="Z273" s="356"/>
      <c r="AA273" s="428"/>
      <c r="AB273" s="429"/>
      <c r="AC273" s="429"/>
      <c r="AD273" s="429"/>
      <c r="AE273" s="429"/>
      <c r="AF273" s="429"/>
      <c r="AG273" s="429"/>
      <c r="AH273" s="429"/>
      <c r="AI273" s="298"/>
      <c r="AJ273" s="374"/>
      <c r="AK273" s="367"/>
      <c r="AL273" s="322"/>
      <c r="AM273" s="368"/>
      <c r="AN273" s="360">
        <f t="shared" si="160"/>
        <v>220.93023255813955</v>
      </c>
      <c r="AO273" s="343">
        <f t="shared" si="160"/>
        <v>232.55813953488374</v>
      </c>
      <c r="AP273" s="343">
        <f t="shared" si="160"/>
        <v>244.18604651162792</v>
      </c>
      <c r="AQ273" s="343">
        <f t="shared" si="141"/>
        <v>255.81395348837211</v>
      </c>
      <c r="AR273" s="343">
        <f t="shared" si="141"/>
        <v>267.44186046511629</v>
      </c>
      <c r="AS273" s="343">
        <f t="shared" si="141"/>
        <v>279.06976744186045</v>
      </c>
      <c r="AT273" s="343">
        <f t="shared" si="160"/>
        <v>290.69767441860466</v>
      </c>
      <c r="AU273" s="284" t="str">
        <f t="shared" si="158"/>
        <v>151310-E-004</v>
      </c>
      <c r="AV273" s="309" t="str">
        <f t="shared" si="143"/>
        <v>VIP01</v>
      </c>
      <c r="AW273" s="324" t="str">
        <f t="shared" si="159"/>
        <v/>
      </c>
      <c r="AX273" s="324"/>
      <c r="AY273" s="320"/>
      <c r="AZ273" s="328"/>
    </row>
    <row r="274" spans="1:52" s="271" customFormat="1" ht="13.5" customHeight="1" x14ac:dyDescent="0.2">
      <c r="A274" s="512" t="s">
        <v>148</v>
      </c>
      <c r="B274" s="313" t="s">
        <v>494</v>
      </c>
      <c r="C274" s="551">
        <v>4</v>
      </c>
      <c r="D274" s="336">
        <v>160</v>
      </c>
      <c r="E274" s="272">
        <v>216</v>
      </c>
      <c r="F274" s="337">
        <v>63</v>
      </c>
      <c r="G274" s="301">
        <v>2.5499999999999998</v>
      </c>
      <c r="H274" s="299">
        <f t="shared" si="145"/>
        <v>53.825451749327186</v>
      </c>
      <c r="I274" s="300">
        <f t="shared" si="129"/>
        <v>0.96116878123798544</v>
      </c>
      <c r="J274" s="404">
        <f t="shared" si="130"/>
        <v>2.5396825396825395</v>
      </c>
      <c r="K274" s="299">
        <f t="shared" si="146"/>
        <v>155.0390625</v>
      </c>
      <c r="L274" s="405">
        <f t="shared" si="128"/>
        <v>48.954509496061739</v>
      </c>
      <c r="M274" s="362">
        <f t="shared" si="147"/>
        <v>4.0460628695922676E-3</v>
      </c>
      <c r="N274" s="406">
        <f t="shared" si="148"/>
        <v>0.3170387281649712</v>
      </c>
      <c r="O274" s="330" t="s">
        <v>4</v>
      </c>
      <c r="P274" s="286" t="s">
        <v>4</v>
      </c>
      <c r="Q274" s="330" t="s">
        <v>18</v>
      </c>
      <c r="R274" s="272">
        <v>350</v>
      </c>
      <c r="S274" s="272">
        <f t="shared" si="131"/>
        <v>375</v>
      </c>
      <c r="T274" s="272">
        <f t="shared" si="132"/>
        <v>400</v>
      </c>
      <c r="U274" s="272">
        <f t="shared" si="133"/>
        <v>425</v>
      </c>
      <c r="V274" s="272">
        <f t="shared" si="134"/>
        <v>450</v>
      </c>
      <c r="W274" s="272">
        <f t="shared" si="135"/>
        <v>475</v>
      </c>
      <c r="X274" s="272">
        <f t="shared" si="136"/>
        <v>500</v>
      </c>
      <c r="Y274" s="274" t="s">
        <v>321</v>
      </c>
      <c r="Z274" s="356"/>
      <c r="AA274" s="360">
        <f>(R274-25)/2.6</f>
        <v>125</v>
      </c>
      <c r="AB274" s="343">
        <f>R274/2.6</f>
        <v>134.61538461538461</v>
      </c>
      <c r="AC274" s="343">
        <f>(R274+25)/2.6</f>
        <v>144.23076923076923</v>
      </c>
      <c r="AD274" s="343">
        <f>(R274+50)/2.6</f>
        <v>153.84615384615384</v>
      </c>
      <c r="AE274" s="343">
        <f>(R274+75)/2.6</f>
        <v>163.46153846153845</v>
      </c>
      <c r="AF274" s="343">
        <f>(R274+100)/2.6</f>
        <v>173.07692307692307</v>
      </c>
      <c r="AG274" s="343">
        <f>(R274+125)/2.6</f>
        <v>182.69230769230768</v>
      </c>
      <c r="AH274" s="343">
        <f>(R274+150)/2.6</f>
        <v>192.30769230769229</v>
      </c>
      <c r="AI274" s="274" t="s">
        <v>331</v>
      </c>
      <c r="AJ274" s="374" t="s">
        <v>292</v>
      </c>
      <c r="AK274" s="367" t="s">
        <v>250</v>
      </c>
      <c r="AL274" s="322" t="s">
        <v>251</v>
      </c>
      <c r="AM274" s="368" t="s">
        <v>245</v>
      </c>
      <c r="AN274" s="360">
        <f t="shared" si="160"/>
        <v>162.79069767441862</v>
      </c>
      <c r="AO274" s="343">
        <f t="shared" si="160"/>
        <v>174.41860465116281</v>
      </c>
      <c r="AP274" s="343">
        <f t="shared" si="160"/>
        <v>186.04651162790699</v>
      </c>
      <c r="AQ274" s="343">
        <f t="shared" si="141"/>
        <v>197.67441860465118</v>
      </c>
      <c r="AR274" s="343">
        <f t="shared" si="141"/>
        <v>209.30232558139537</v>
      </c>
      <c r="AS274" s="343">
        <f t="shared" si="141"/>
        <v>220.93023255813955</v>
      </c>
      <c r="AT274" s="343">
        <f t="shared" si="160"/>
        <v>232.55813953488374</v>
      </c>
      <c r="AU274" s="284" t="str">
        <f t="shared" si="158"/>
        <v>151310-E-002</v>
      </c>
      <c r="AV274" s="309" t="str">
        <f t="shared" si="143"/>
        <v>VIP02</v>
      </c>
      <c r="AW274" s="284" t="str">
        <f t="shared" si="159"/>
        <v>151512-E-002</v>
      </c>
      <c r="AX274" s="284" t="str">
        <f t="shared" ref="AX274:AX295" si="161">IF(G274&lt;2.55,"KI02",IF(AND(G274&gt;=2.55,G274&lt;3.3),IF(G274-J274&lt;=0.3,"KI03","KI04"),IF(G274&gt;=3.3,"KI05","")))</f>
        <v>KI03</v>
      </c>
      <c r="AY274" s="285"/>
      <c r="AZ274" s="327"/>
    </row>
    <row r="275" spans="1:52" s="271" customFormat="1" ht="13.5" customHeight="1" x14ac:dyDescent="0.2">
      <c r="A275" s="512" t="s">
        <v>148</v>
      </c>
      <c r="B275" s="386">
        <v>222</v>
      </c>
      <c r="C275" s="551">
        <v>5</v>
      </c>
      <c r="D275" s="336">
        <v>222</v>
      </c>
      <c r="E275" s="272">
        <v>222</v>
      </c>
      <c r="F275" s="337">
        <v>70</v>
      </c>
      <c r="G275" s="301">
        <v>3.3</v>
      </c>
      <c r="H275" s="299">
        <f t="shared" si="145"/>
        <v>36.730945821854917</v>
      </c>
      <c r="I275" s="300">
        <f t="shared" si="129"/>
        <v>0.65590974681883785</v>
      </c>
      <c r="J275" s="404">
        <f t="shared" si="130"/>
        <v>3.1714285714285713</v>
      </c>
      <c r="K275" s="299">
        <f t="shared" si="146"/>
        <v>157.65765765765767</v>
      </c>
      <c r="L275" s="405">
        <f t="shared" ref="L275:L372" si="162">0.6*SQRT(D275/150)*(72+7)</f>
        <v>57.664588787227117</v>
      </c>
      <c r="M275" s="362">
        <f t="shared" si="147"/>
        <v>3.896103896103896E-2</v>
      </c>
      <c r="N275" s="406">
        <f t="shared" si="148"/>
        <v>0.38058628599569894</v>
      </c>
      <c r="O275" s="330" t="s">
        <v>4</v>
      </c>
      <c r="P275" s="286" t="s">
        <v>4</v>
      </c>
      <c r="Q275" s="330" t="s">
        <v>19</v>
      </c>
      <c r="R275" s="272">
        <v>400</v>
      </c>
      <c r="S275" s="272">
        <f t="shared" si="131"/>
        <v>425</v>
      </c>
      <c r="T275" s="272">
        <f t="shared" si="132"/>
        <v>450</v>
      </c>
      <c r="U275" s="272">
        <f t="shared" si="133"/>
        <v>475</v>
      </c>
      <c r="V275" s="272">
        <f t="shared" si="134"/>
        <v>500</v>
      </c>
      <c r="W275" s="272">
        <f t="shared" si="135"/>
        <v>525</v>
      </c>
      <c r="X275" s="272">
        <f t="shared" si="136"/>
        <v>550</v>
      </c>
      <c r="Y275" s="274" t="s">
        <v>322</v>
      </c>
      <c r="Z275" s="355" t="s">
        <v>323</v>
      </c>
      <c r="AA275" s="360">
        <f>(R275-25)/2.52</f>
        <v>148.8095238095238</v>
      </c>
      <c r="AB275" s="343">
        <f>(R275)/2.52</f>
        <v>158.73015873015873</v>
      </c>
      <c r="AC275" s="343">
        <f>(R275+25)/2.52</f>
        <v>168.65079365079364</v>
      </c>
      <c r="AD275" s="343">
        <f>(R275+50)/2.52</f>
        <v>178.57142857142858</v>
      </c>
      <c r="AE275" s="343">
        <f>(R275+75)/2.52</f>
        <v>188.49206349206349</v>
      </c>
      <c r="AF275" s="343">
        <f>(R275+100)/2.52</f>
        <v>198.4126984126984</v>
      </c>
      <c r="AG275" s="343">
        <f>(R275+125)/2.52</f>
        <v>208.33333333333334</v>
      </c>
      <c r="AH275" s="343">
        <f>(R275+150)/2.52</f>
        <v>218.25396825396825</v>
      </c>
      <c r="AI275" s="274" t="s">
        <v>330</v>
      </c>
      <c r="AJ275" s="374" t="s">
        <v>291</v>
      </c>
      <c r="AK275" s="369">
        <v>17</v>
      </c>
      <c r="AL275" s="321">
        <v>17</v>
      </c>
      <c r="AM275" s="323">
        <v>10</v>
      </c>
      <c r="AN275" s="360">
        <f t="shared" si="160"/>
        <v>186.04651162790699</v>
      </c>
      <c r="AO275" s="343">
        <f t="shared" si="160"/>
        <v>197.67441860465118</v>
      </c>
      <c r="AP275" s="343">
        <f t="shared" si="160"/>
        <v>209.30232558139537</v>
      </c>
      <c r="AQ275" s="343">
        <f t="shared" si="141"/>
        <v>220.93023255813955</v>
      </c>
      <c r="AR275" s="343">
        <f t="shared" si="141"/>
        <v>232.55813953488374</v>
      </c>
      <c r="AS275" s="343">
        <f t="shared" si="141"/>
        <v>244.18604651162792</v>
      </c>
      <c r="AT275" s="343">
        <f t="shared" si="160"/>
        <v>255.81395348837211</v>
      </c>
      <c r="AU275" s="422" t="str">
        <f t="shared" si="158"/>
        <v/>
      </c>
      <c r="AV275" s="421" t="str">
        <f t="shared" si="143"/>
        <v>VIP01</v>
      </c>
      <c r="AW275" s="422" t="str">
        <f t="shared" si="159"/>
        <v/>
      </c>
      <c r="AX275" s="422" t="str">
        <f t="shared" si="161"/>
        <v>KI05</v>
      </c>
      <c r="AY275" s="284"/>
      <c r="AZ275" s="286"/>
    </row>
    <row r="276" spans="1:52" s="271" customFormat="1" ht="13.5" customHeight="1" x14ac:dyDescent="0.2">
      <c r="A276" s="512" t="s">
        <v>148</v>
      </c>
      <c r="B276" s="386">
        <v>223</v>
      </c>
      <c r="C276" s="551">
        <v>6</v>
      </c>
      <c r="D276" s="336">
        <v>230</v>
      </c>
      <c r="E276" s="272">
        <v>240</v>
      </c>
      <c r="F276" s="337">
        <v>76</v>
      </c>
      <c r="G276" s="301">
        <v>3.1</v>
      </c>
      <c r="H276" s="299">
        <f t="shared" si="145"/>
        <v>36.420395421435998</v>
      </c>
      <c r="I276" s="300">
        <f t="shared" ref="I276:I375" si="163">H276/56</f>
        <v>0.65036420395421424</v>
      </c>
      <c r="J276" s="404">
        <f t="shared" ref="J276:J375" si="164">D276/F276</f>
        <v>3.0263157894736841</v>
      </c>
      <c r="K276" s="299">
        <f t="shared" si="146"/>
        <v>156.95652173913044</v>
      </c>
      <c r="L276" s="405">
        <f t="shared" si="162"/>
        <v>58.694394962381196</v>
      </c>
      <c r="M276" s="362">
        <f t="shared" si="147"/>
        <v>2.3769100169779359E-2</v>
      </c>
      <c r="N276" s="406">
        <f t="shared" si="148"/>
        <v>0.38305815659659304</v>
      </c>
      <c r="O276" s="330" t="s">
        <v>4</v>
      </c>
      <c r="P276" s="286" t="s">
        <v>4</v>
      </c>
      <c r="Q276" s="330" t="s">
        <v>19</v>
      </c>
      <c r="R276" s="272">
        <v>350</v>
      </c>
      <c r="S276" s="272">
        <f t="shared" ref="S276:S375" si="165">R276+25</f>
        <v>375</v>
      </c>
      <c r="T276" s="272">
        <f t="shared" ref="T276:T375" si="166">R276+50</f>
        <v>400</v>
      </c>
      <c r="U276" s="272">
        <f t="shared" ref="U276:U375" si="167">R276+75</f>
        <v>425</v>
      </c>
      <c r="V276" s="272">
        <f t="shared" ref="V276:V375" si="168">R276+100</f>
        <v>450</v>
      </c>
      <c r="W276" s="272">
        <f t="shared" ref="W276:W375" si="169">R276+125</f>
        <v>475</v>
      </c>
      <c r="X276" s="272">
        <f t="shared" ref="X276:X375" si="170">R276+150</f>
        <v>500</v>
      </c>
      <c r="Y276" s="274" t="s">
        <v>324</v>
      </c>
      <c r="Z276" s="355" t="s">
        <v>325</v>
      </c>
      <c r="AA276" s="360">
        <f>(R276-25)/2.37</f>
        <v>137.13080168776369</v>
      </c>
      <c r="AB276" s="343">
        <f>(R276)/2.37</f>
        <v>147.67932489451476</v>
      </c>
      <c r="AC276" s="343">
        <f>(R276+25)/2.37</f>
        <v>158.22784810126581</v>
      </c>
      <c r="AD276" s="343">
        <f>(R276+50)/2.37</f>
        <v>168.77637130801688</v>
      </c>
      <c r="AE276" s="343">
        <f>(R276+75)/2.37</f>
        <v>179.32489451476792</v>
      </c>
      <c r="AF276" s="343">
        <f>(R276+100)/2.37</f>
        <v>189.87341772151899</v>
      </c>
      <c r="AG276" s="343">
        <f>(R276+125)/2.37</f>
        <v>200.42194092827003</v>
      </c>
      <c r="AH276" s="343">
        <f>(R276+150)/2.37</f>
        <v>210.97046413502107</v>
      </c>
      <c r="AI276" s="274" t="s">
        <v>329</v>
      </c>
      <c r="AJ276" s="374" t="s">
        <v>291</v>
      </c>
      <c r="AK276" s="369">
        <v>17</v>
      </c>
      <c r="AL276" s="321">
        <v>17</v>
      </c>
      <c r="AM276" s="323">
        <v>10</v>
      </c>
      <c r="AN276" s="419">
        <f t="shared" si="160"/>
        <v>162.79069767441862</v>
      </c>
      <c r="AO276" s="420">
        <f t="shared" si="160"/>
        <v>174.41860465116281</v>
      </c>
      <c r="AP276" s="420">
        <f t="shared" si="160"/>
        <v>186.04651162790699</v>
      </c>
      <c r="AQ276" s="420">
        <f t="shared" si="141"/>
        <v>197.67441860465118</v>
      </c>
      <c r="AR276" s="420">
        <f t="shared" si="141"/>
        <v>209.30232558139537</v>
      </c>
      <c r="AS276" s="420">
        <f t="shared" si="141"/>
        <v>220.93023255813955</v>
      </c>
      <c r="AT276" s="420">
        <f t="shared" si="160"/>
        <v>232.55813953488374</v>
      </c>
      <c r="AU276" s="324" t="str">
        <f t="shared" si="158"/>
        <v/>
      </c>
      <c r="AV276" s="421" t="str">
        <f t="shared" si="143"/>
        <v>VIP01</v>
      </c>
      <c r="AW276" s="324" t="str">
        <f t="shared" si="159"/>
        <v/>
      </c>
      <c r="AX276" s="422" t="str">
        <f t="shared" si="161"/>
        <v>KI03</v>
      </c>
      <c r="AY276" s="284"/>
      <c r="AZ276" s="286"/>
    </row>
    <row r="277" spans="1:52" s="271" customFormat="1" ht="13.5" customHeight="1" x14ac:dyDescent="0.2">
      <c r="A277" s="512" t="s">
        <v>148</v>
      </c>
      <c r="B277" s="386">
        <v>224</v>
      </c>
      <c r="C277" s="551">
        <v>7</v>
      </c>
      <c r="D277" s="336">
        <v>210</v>
      </c>
      <c r="E277" s="272">
        <v>240</v>
      </c>
      <c r="F277" s="337">
        <v>76</v>
      </c>
      <c r="G277" s="301">
        <v>2.79</v>
      </c>
      <c r="H277" s="299">
        <f t="shared" si="145"/>
        <v>38.540100975064554</v>
      </c>
      <c r="I277" s="300">
        <f t="shared" si="163"/>
        <v>0.6882160888404385</v>
      </c>
      <c r="J277" s="404">
        <f t="shared" si="164"/>
        <v>2.763157894736842</v>
      </c>
      <c r="K277" s="299">
        <f t="shared" si="146"/>
        <v>147.34693877551018</v>
      </c>
      <c r="L277" s="405">
        <f t="shared" si="162"/>
        <v>56.084436343784354</v>
      </c>
      <c r="M277" s="362">
        <f t="shared" si="147"/>
        <v>9.6208262591964151E-3</v>
      </c>
      <c r="N277" s="406">
        <f t="shared" si="148"/>
        <v>0.38432597957688019</v>
      </c>
      <c r="O277" s="330" t="s">
        <v>4</v>
      </c>
      <c r="P277" s="286" t="s">
        <v>4</v>
      </c>
      <c r="Q277" s="330" t="s">
        <v>19</v>
      </c>
      <c r="R277" s="272">
        <v>300</v>
      </c>
      <c r="S277" s="272">
        <f t="shared" si="165"/>
        <v>325</v>
      </c>
      <c r="T277" s="272">
        <f t="shared" si="166"/>
        <v>350</v>
      </c>
      <c r="U277" s="272">
        <f t="shared" si="167"/>
        <v>375</v>
      </c>
      <c r="V277" s="272">
        <f t="shared" si="168"/>
        <v>400</v>
      </c>
      <c r="W277" s="272">
        <f t="shared" si="169"/>
        <v>425</v>
      </c>
      <c r="X277" s="272">
        <f t="shared" si="170"/>
        <v>450</v>
      </c>
      <c r="Y277" s="274" t="s">
        <v>324</v>
      </c>
      <c r="Z277" s="355" t="s">
        <v>325</v>
      </c>
      <c r="AA277" s="360">
        <f>(R277-25)/2.37</f>
        <v>116.03375527426159</v>
      </c>
      <c r="AB277" s="343">
        <f>(R277)/2.37</f>
        <v>126.58227848101265</v>
      </c>
      <c r="AC277" s="343">
        <f>(R277+25)/2.37</f>
        <v>137.13080168776369</v>
      </c>
      <c r="AD277" s="343">
        <f>(R277+50)/2.37</f>
        <v>147.67932489451476</v>
      </c>
      <c r="AE277" s="343">
        <f>(R277+75)/2.37</f>
        <v>158.22784810126581</v>
      </c>
      <c r="AF277" s="343">
        <f>(R277+100)/2.37</f>
        <v>168.77637130801688</v>
      </c>
      <c r="AG277" s="343">
        <f>(R277+125)/2.37</f>
        <v>179.32489451476792</v>
      </c>
      <c r="AH277" s="343">
        <f>(R277+150)/2.37</f>
        <v>189.87341772151899</v>
      </c>
      <c r="AI277" s="274" t="s">
        <v>329</v>
      </c>
      <c r="AJ277" s="374" t="s">
        <v>291</v>
      </c>
      <c r="AK277" s="369">
        <v>17</v>
      </c>
      <c r="AL277" s="321">
        <v>17</v>
      </c>
      <c r="AM277" s="323">
        <v>10</v>
      </c>
      <c r="AN277" s="419">
        <f t="shared" si="160"/>
        <v>139.53488372093022</v>
      </c>
      <c r="AO277" s="420">
        <f t="shared" si="160"/>
        <v>151.16279069767444</v>
      </c>
      <c r="AP277" s="420">
        <f t="shared" si="160"/>
        <v>162.79069767441862</v>
      </c>
      <c r="AQ277" s="420">
        <f t="shared" si="141"/>
        <v>174.41860465116281</v>
      </c>
      <c r="AR277" s="420">
        <f t="shared" si="141"/>
        <v>186.04651162790699</v>
      </c>
      <c r="AS277" s="420">
        <f t="shared" si="141"/>
        <v>197.67441860465118</v>
      </c>
      <c r="AT277" s="420">
        <f t="shared" si="160"/>
        <v>209.30232558139537</v>
      </c>
      <c r="AU277" s="324" t="str">
        <f t="shared" si="158"/>
        <v/>
      </c>
      <c r="AV277" s="421" t="str">
        <f t="shared" si="143"/>
        <v>VIP01</v>
      </c>
      <c r="AW277" s="324" t="str">
        <f t="shared" si="159"/>
        <v/>
      </c>
      <c r="AX277" s="422" t="str">
        <f t="shared" si="161"/>
        <v>KI03</v>
      </c>
      <c r="AY277" s="284"/>
      <c r="AZ277" s="286"/>
    </row>
    <row r="278" spans="1:52" s="271" customFormat="1" ht="13.5" customHeight="1" x14ac:dyDescent="0.2">
      <c r="A278" s="512" t="s">
        <v>148</v>
      </c>
      <c r="B278" s="386">
        <v>224</v>
      </c>
      <c r="C278" s="551">
        <v>8</v>
      </c>
      <c r="D278" s="336">
        <v>202</v>
      </c>
      <c r="E278" s="272">
        <v>240</v>
      </c>
      <c r="F278" s="337">
        <v>76</v>
      </c>
      <c r="G278" s="301">
        <v>2.79</v>
      </c>
      <c r="H278" s="299">
        <f t="shared" si="145"/>
        <v>38.540100975064554</v>
      </c>
      <c r="I278" s="300">
        <f t="shared" si="163"/>
        <v>0.6882160888404385</v>
      </c>
      <c r="J278" s="404">
        <f t="shared" si="164"/>
        <v>2.6578947368421053</v>
      </c>
      <c r="K278" s="299">
        <f t="shared" si="146"/>
        <v>153.18246110325316</v>
      </c>
      <c r="L278" s="405">
        <f t="shared" si="162"/>
        <v>55.005788786272305</v>
      </c>
      <c r="M278" s="362">
        <f t="shared" si="147"/>
        <v>4.7349556687417464E-2</v>
      </c>
      <c r="N278" s="406">
        <f t="shared" si="148"/>
        <v>0.37693440526171862</v>
      </c>
      <c r="O278" s="330" t="s">
        <v>4</v>
      </c>
      <c r="P278" s="286" t="s">
        <v>4</v>
      </c>
      <c r="Q278" s="330" t="s">
        <v>19</v>
      </c>
      <c r="R278" s="272">
        <v>300</v>
      </c>
      <c r="S278" s="272">
        <f t="shared" si="165"/>
        <v>325</v>
      </c>
      <c r="T278" s="272">
        <f t="shared" si="166"/>
        <v>350</v>
      </c>
      <c r="U278" s="272">
        <f t="shared" si="167"/>
        <v>375</v>
      </c>
      <c r="V278" s="272">
        <f t="shared" si="168"/>
        <v>400</v>
      </c>
      <c r="W278" s="272">
        <f t="shared" si="169"/>
        <v>425</v>
      </c>
      <c r="X278" s="272">
        <f t="shared" si="170"/>
        <v>450</v>
      </c>
      <c r="Y278" s="274" t="s">
        <v>324</v>
      </c>
      <c r="Z278" s="355" t="s">
        <v>325</v>
      </c>
      <c r="AA278" s="360">
        <f>(R278-25)/2.37</f>
        <v>116.03375527426159</v>
      </c>
      <c r="AB278" s="343">
        <f>(R278)/2.37</f>
        <v>126.58227848101265</v>
      </c>
      <c r="AC278" s="343">
        <f>(R278+25)/2.37</f>
        <v>137.13080168776369</v>
      </c>
      <c r="AD278" s="343">
        <f>(R278+50)/2.37</f>
        <v>147.67932489451476</v>
      </c>
      <c r="AE278" s="343">
        <f>(R278+75)/2.37</f>
        <v>158.22784810126581</v>
      </c>
      <c r="AF278" s="343">
        <f>(R278+100)/2.37</f>
        <v>168.77637130801688</v>
      </c>
      <c r="AG278" s="343">
        <f>(R278+125)/2.37</f>
        <v>179.32489451476792</v>
      </c>
      <c r="AH278" s="343">
        <f>(R278+150)/2.37</f>
        <v>189.87341772151899</v>
      </c>
      <c r="AI278" s="274" t="s">
        <v>329</v>
      </c>
      <c r="AJ278" s="374" t="s">
        <v>294</v>
      </c>
      <c r="AK278" s="369">
        <v>17</v>
      </c>
      <c r="AL278" s="321">
        <v>17</v>
      </c>
      <c r="AM278" s="323">
        <v>10</v>
      </c>
      <c r="AN278" s="419">
        <f t="shared" si="160"/>
        <v>139.53488372093022</v>
      </c>
      <c r="AO278" s="420">
        <f t="shared" si="160"/>
        <v>151.16279069767444</v>
      </c>
      <c r="AP278" s="420">
        <f t="shared" si="160"/>
        <v>162.79069767441862</v>
      </c>
      <c r="AQ278" s="420">
        <f t="shared" si="141"/>
        <v>174.41860465116281</v>
      </c>
      <c r="AR278" s="420">
        <f t="shared" si="141"/>
        <v>186.04651162790699</v>
      </c>
      <c r="AS278" s="420">
        <f t="shared" si="141"/>
        <v>197.67441860465118</v>
      </c>
      <c r="AT278" s="420">
        <f t="shared" si="160"/>
        <v>209.30232558139537</v>
      </c>
      <c r="AU278" s="324" t="str">
        <f t="shared" si="158"/>
        <v/>
      </c>
      <c r="AV278" s="421" t="str">
        <f t="shared" si="143"/>
        <v>VIP01</v>
      </c>
      <c r="AW278" s="324" t="str">
        <f t="shared" si="159"/>
        <v/>
      </c>
      <c r="AX278" s="422" t="str">
        <f t="shared" si="161"/>
        <v>KI03</v>
      </c>
      <c r="AY278" s="284"/>
      <c r="AZ278" s="286"/>
    </row>
    <row r="279" spans="1:52" s="271" customFormat="1" ht="13.5" customHeight="1" x14ac:dyDescent="0.2">
      <c r="A279" s="512" t="s">
        <v>148</v>
      </c>
      <c r="B279" s="386">
        <v>322</v>
      </c>
      <c r="C279" s="551">
        <v>9</v>
      </c>
      <c r="D279" s="336">
        <v>202</v>
      </c>
      <c r="E279" s="272">
        <v>240</v>
      </c>
      <c r="F279" s="337">
        <v>76</v>
      </c>
      <c r="G279" s="301">
        <v>2.79</v>
      </c>
      <c r="H279" s="299">
        <f t="shared" si="145"/>
        <v>38.540100975064554</v>
      </c>
      <c r="I279" s="300">
        <f t="shared" si="163"/>
        <v>0.6882160888404385</v>
      </c>
      <c r="J279" s="404">
        <f t="shared" si="164"/>
        <v>2.6578947368421053</v>
      </c>
      <c r="K279" s="299">
        <f t="shared" si="146"/>
        <v>153.18246110325316</v>
      </c>
      <c r="L279" s="405">
        <f t="shared" si="162"/>
        <v>55.005788786272305</v>
      </c>
      <c r="M279" s="362">
        <f t="shared" si="147"/>
        <v>4.7349556687417464E-2</v>
      </c>
      <c r="N279" s="406">
        <f t="shared" si="148"/>
        <v>0.37693440526171862</v>
      </c>
      <c r="O279" s="330" t="s">
        <v>4</v>
      </c>
      <c r="P279" s="286" t="s">
        <v>4</v>
      </c>
      <c r="Q279" s="330" t="s">
        <v>19</v>
      </c>
      <c r="R279" s="272">
        <v>300</v>
      </c>
      <c r="S279" s="272">
        <f t="shared" si="165"/>
        <v>325</v>
      </c>
      <c r="T279" s="272">
        <f t="shared" si="166"/>
        <v>350</v>
      </c>
      <c r="U279" s="272">
        <f t="shared" si="167"/>
        <v>375</v>
      </c>
      <c r="V279" s="272">
        <f t="shared" si="168"/>
        <v>400</v>
      </c>
      <c r="W279" s="272">
        <f t="shared" si="169"/>
        <v>425</v>
      </c>
      <c r="X279" s="272">
        <f t="shared" si="170"/>
        <v>450</v>
      </c>
      <c r="Y279" s="274" t="s">
        <v>324</v>
      </c>
      <c r="Z279" s="355" t="s">
        <v>325</v>
      </c>
      <c r="AA279" s="360">
        <f>(R279-25)/2.37</f>
        <v>116.03375527426159</v>
      </c>
      <c r="AB279" s="343">
        <f>(R279)/2.37</f>
        <v>126.58227848101265</v>
      </c>
      <c r="AC279" s="343">
        <f>(R279+25)/2.37</f>
        <v>137.13080168776369</v>
      </c>
      <c r="AD279" s="343">
        <f>(R279+50)/2.37</f>
        <v>147.67932489451476</v>
      </c>
      <c r="AE279" s="343">
        <f>(R279+75)/2.37</f>
        <v>158.22784810126581</v>
      </c>
      <c r="AF279" s="343">
        <f>(R279+100)/2.37</f>
        <v>168.77637130801688</v>
      </c>
      <c r="AG279" s="343">
        <f>(R279+125)/2.37</f>
        <v>179.32489451476792</v>
      </c>
      <c r="AH279" s="343">
        <f>(R279+150)/2.37</f>
        <v>189.87341772151899</v>
      </c>
      <c r="AI279" s="274" t="s">
        <v>329</v>
      </c>
      <c r="AJ279" s="374" t="s">
        <v>295</v>
      </c>
      <c r="AK279" s="369">
        <v>15</v>
      </c>
      <c r="AL279" s="321">
        <v>15</v>
      </c>
      <c r="AM279" s="323">
        <v>10</v>
      </c>
      <c r="AN279" s="419">
        <f t="shared" si="160"/>
        <v>139.53488372093022</v>
      </c>
      <c r="AO279" s="420">
        <f t="shared" si="160"/>
        <v>151.16279069767444</v>
      </c>
      <c r="AP279" s="420">
        <f t="shared" si="160"/>
        <v>162.79069767441862</v>
      </c>
      <c r="AQ279" s="420">
        <f t="shared" si="141"/>
        <v>174.41860465116281</v>
      </c>
      <c r="AR279" s="420">
        <f t="shared" si="141"/>
        <v>186.04651162790699</v>
      </c>
      <c r="AS279" s="420">
        <f t="shared" si="141"/>
        <v>197.67441860465118</v>
      </c>
      <c r="AT279" s="420">
        <f t="shared" si="160"/>
        <v>209.30232558139537</v>
      </c>
      <c r="AU279" s="324" t="str">
        <f t="shared" si="158"/>
        <v/>
      </c>
      <c r="AV279" s="421" t="str">
        <f t="shared" si="143"/>
        <v>VIP01</v>
      </c>
      <c r="AW279" s="324" t="str">
        <f t="shared" si="159"/>
        <v/>
      </c>
      <c r="AX279" s="422" t="str">
        <f t="shared" si="161"/>
        <v>KI03</v>
      </c>
      <c r="AY279" s="284"/>
      <c r="AZ279" s="286"/>
    </row>
    <row r="280" spans="1:52" s="271" customFormat="1" ht="13.5" customHeight="1" x14ac:dyDescent="0.2">
      <c r="A280" s="512" t="s">
        <v>148</v>
      </c>
      <c r="B280" s="313" t="s">
        <v>149</v>
      </c>
      <c r="C280" s="551">
        <v>10</v>
      </c>
      <c r="D280" s="336">
        <v>166</v>
      </c>
      <c r="E280" s="272">
        <v>216</v>
      </c>
      <c r="F280" s="337">
        <v>63</v>
      </c>
      <c r="G280" s="305">
        <v>2.6141732283464565</v>
      </c>
      <c r="H280" s="299">
        <f t="shared" si="145"/>
        <v>54.873484903469311</v>
      </c>
      <c r="I280" s="300">
        <f t="shared" si="163"/>
        <v>0.97988365899052343</v>
      </c>
      <c r="J280" s="404">
        <f t="shared" si="164"/>
        <v>2.6349206349206349</v>
      </c>
      <c r="K280" s="299">
        <f t="shared" si="146"/>
        <v>160.10918674698794</v>
      </c>
      <c r="L280" s="405">
        <f t="shared" si="162"/>
        <v>49.863958928268012</v>
      </c>
      <c r="M280" s="362">
        <f t="shared" si="147"/>
        <v>-7.936507936508002E-3</v>
      </c>
      <c r="N280" s="406">
        <f t="shared" si="148"/>
        <v>0.30898495167915974</v>
      </c>
      <c r="O280" s="330" t="s">
        <v>4</v>
      </c>
      <c r="P280" s="286" t="s">
        <v>4</v>
      </c>
      <c r="Q280" s="330" t="s">
        <v>19</v>
      </c>
      <c r="R280" s="272">
        <v>375</v>
      </c>
      <c r="S280" s="272">
        <f t="shared" si="165"/>
        <v>400</v>
      </c>
      <c r="T280" s="272">
        <f t="shared" si="166"/>
        <v>425</v>
      </c>
      <c r="U280" s="272">
        <f t="shared" si="167"/>
        <v>450</v>
      </c>
      <c r="V280" s="272">
        <f t="shared" si="168"/>
        <v>475</v>
      </c>
      <c r="W280" s="272">
        <f t="shared" si="169"/>
        <v>500</v>
      </c>
      <c r="X280" s="272">
        <f t="shared" si="170"/>
        <v>525</v>
      </c>
      <c r="Y280" s="274" t="s">
        <v>321</v>
      </c>
      <c r="Z280" s="356"/>
      <c r="AA280" s="360">
        <f t="shared" ref="AA280:AA287" si="171">(R280-25)/2.6</f>
        <v>134.61538461538461</v>
      </c>
      <c r="AB280" s="343">
        <f t="shared" ref="AB280:AB287" si="172">R280/2.6</f>
        <v>144.23076923076923</v>
      </c>
      <c r="AC280" s="343">
        <f t="shared" ref="AC280:AC287" si="173">(R280+25)/2.6</f>
        <v>153.84615384615384</v>
      </c>
      <c r="AD280" s="343">
        <f t="shared" ref="AD280:AD287" si="174">(R280+50)/2.6</f>
        <v>163.46153846153845</v>
      </c>
      <c r="AE280" s="343">
        <f t="shared" ref="AE280:AE287" si="175">(R280+75)/2.6</f>
        <v>173.07692307692307</v>
      </c>
      <c r="AF280" s="343">
        <f t="shared" ref="AF280:AF287" si="176">(R280+100)/2.6</f>
        <v>182.69230769230768</v>
      </c>
      <c r="AG280" s="343">
        <f t="shared" ref="AG280:AG287" si="177">(R280+125)/2.6</f>
        <v>192.30769230769229</v>
      </c>
      <c r="AH280" s="343">
        <f t="shared" ref="AH280:AH287" si="178">(R280+150)/2.6</f>
        <v>201.92307692307691</v>
      </c>
      <c r="AI280" s="274" t="s">
        <v>331</v>
      </c>
      <c r="AJ280" s="374" t="s">
        <v>291</v>
      </c>
      <c r="AK280" s="369">
        <v>17</v>
      </c>
      <c r="AL280" s="321">
        <v>17</v>
      </c>
      <c r="AM280" s="323">
        <v>10</v>
      </c>
      <c r="AN280" s="360">
        <f t="shared" si="160"/>
        <v>174.41860465116281</v>
      </c>
      <c r="AO280" s="343">
        <f t="shared" si="160"/>
        <v>186.04651162790699</v>
      </c>
      <c r="AP280" s="343">
        <f t="shared" si="160"/>
        <v>197.67441860465118</v>
      </c>
      <c r="AQ280" s="343">
        <f t="shared" si="141"/>
        <v>209.30232558139537</v>
      </c>
      <c r="AR280" s="343">
        <f t="shared" si="141"/>
        <v>220.93023255813955</v>
      </c>
      <c r="AS280" s="343">
        <f t="shared" si="141"/>
        <v>232.55813953488374</v>
      </c>
      <c r="AT280" s="343">
        <f t="shared" si="160"/>
        <v>244.18604651162792</v>
      </c>
      <c r="AU280" s="284" t="str">
        <f t="shared" si="158"/>
        <v>151310-E-002</v>
      </c>
      <c r="AV280" s="309" t="str">
        <f t="shared" si="143"/>
        <v>VIP01</v>
      </c>
      <c r="AW280" s="284" t="str">
        <f t="shared" si="159"/>
        <v>151512-E-002</v>
      </c>
      <c r="AX280" s="284" t="str">
        <f t="shared" si="161"/>
        <v>KI03</v>
      </c>
      <c r="AY280" s="284"/>
      <c r="AZ280" s="286"/>
    </row>
    <row r="281" spans="1:52" s="271" customFormat="1" ht="13.5" customHeight="1" x14ac:dyDescent="0.2">
      <c r="A281" s="512" t="s">
        <v>389</v>
      </c>
      <c r="B281" s="386" t="s">
        <v>549</v>
      </c>
      <c r="C281" s="551">
        <v>2</v>
      </c>
      <c r="D281" s="336">
        <v>150</v>
      </c>
      <c r="E281" s="272">
        <v>216</v>
      </c>
      <c r="F281" s="337">
        <v>63</v>
      </c>
      <c r="G281" s="347">
        <v>2.5499999999999998</v>
      </c>
      <c r="H281" s="387">
        <f t="shared" si="145"/>
        <v>57.670126874279127</v>
      </c>
      <c r="I281" s="388">
        <f t="shared" si="163"/>
        <v>1.0298236941835559</v>
      </c>
      <c r="J281" s="407">
        <f t="shared" si="164"/>
        <v>2.3809523809523809</v>
      </c>
      <c r="K281" s="387">
        <f t="shared" si="146"/>
        <v>177.1875</v>
      </c>
      <c r="L281" s="408">
        <f t="shared" si="162"/>
        <v>47.4</v>
      </c>
      <c r="M281" s="389">
        <f t="shared" si="147"/>
        <v>6.6293183940242709E-2</v>
      </c>
      <c r="N281" s="409">
        <f t="shared" si="148"/>
        <v>0.28650666666666669</v>
      </c>
      <c r="O281" s="336" t="s">
        <v>61</v>
      </c>
      <c r="P281" s="337" t="s">
        <v>4</v>
      </c>
      <c r="Q281" s="430" t="s">
        <v>27</v>
      </c>
      <c r="R281" s="422">
        <v>375</v>
      </c>
      <c r="S281" s="422">
        <f t="shared" si="165"/>
        <v>400</v>
      </c>
      <c r="T281" s="422">
        <f t="shared" si="166"/>
        <v>425</v>
      </c>
      <c r="U281" s="422">
        <f t="shared" si="167"/>
        <v>450</v>
      </c>
      <c r="V281" s="422">
        <f t="shared" si="168"/>
        <v>475</v>
      </c>
      <c r="W281" s="422">
        <f t="shared" si="169"/>
        <v>500</v>
      </c>
      <c r="X281" s="422">
        <f t="shared" si="170"/>
        <v>525</v>
      </c>
      <c r="Y281" s="431" t="s">
        <v>321</v>
      </c>
      <c r="Z281" s="432"/>
      <c r="AA281" s="419">
        <f t="shared" si="171"/>
        <v>134.61538461538461</v>
      </c>
      <c r="AB281" s="420">
        <f t="shared" si="172"/>
        <v>144.23076923076923</v>
      </c>
      <c r="AC281" s="420">
        <f t="shared" si="173"/>
        <v>153.84615384615384</v>
      </c>
      <c r="AD281" s="420">
        <f t="shared" si="174"/>
        <v>163.46153846153845</v>
      </c>
      <c r="AE281" s="420">
        <f t="shared" si="175"/>
        <v>173.07692307692307</v>
      </c>
      <c r="AF281" s="420">
        <f t="shared" si="176"/>
        <v>182.69230769230768</v>
      </c>
      <c r="AG281" s="420">
        <f t="shared" si="177"/>
        <v>192.30769230769229</v>
      </c>
      <c r="AH281" s="420">
        <f t="shared" si="178"/>
        <v>201.92307692307691</v>
      </c>
      <c r="AI281" s="431" t="s">
        <v>331</v>
      </c>
      <c r="AJ281" s="390"/>
      <c r="AK281" s="391"/>
      <c r="AL281" s="392"/>
      <c r="AM281" s="393"/>
      <c r="AN281" s="338">
        <f t="shared" si="160"/>
        <v>174.41860465116281</v>
      </c>
      <c r="AO281" s="387">
        <f t="shared" si="160"/>
        <v>186.04651162790699</v>
      </c>
      <c r="AP281" s="387">
        <f t="shared" si="160"/>
        <v>197.67441860465118</v>
      </c>
      <c r="AQ281" s="387">
        <f t="shared" si="141"/>
        <v>209.30232558139537</v>
      </c>
      <c r="AR281" s="387">
        <f t="shared" si="141"/>
        <v>220.93023255813955</v>
      </c>
      <c r="AS281" s="387">
        <f t="shared" si="141"/>
        <v>232.55813953488374</v>
      </c>
      <c r="AT281" s="387">
        <f t="shared" si="160"/>
        <v>244.18604651162792</v>
      </c>
      <c r="AU281" s="272" t="str">
        <f t="shared" si="158"/>
        <v>151310-E-002</v>
      </c>
      <c r="AV281" s="309" t="str">
        <f t="shared" si="143"/>
        <v>VIP02</v>
      </c>
      <c r="AW281" s="272" t="str">
        <f t="shared" si="159"/>
        <v>151512-E-002</v>
      </c>
      <c r="AX281" s="284" t="str">
        <f t="shared" si="161"/>
        <v>KI03</v>
      </c>
      <c r="AY281" s="388"/>
      <c r="AZ281" s="395"/>
    </row>
    <row r="282" spans="1:52" s="271" customFormat="1" ht="13.5" customHeight="1" x14ac:dyDescent="0.2">
      <c r="A282" s="512" t="s">
        <v>389</v>
      </c>
      <c r="B282" s="386" t="s">
        <v>548</v>
      </c>
      <c r="C282" s="551">
        <v>3</v>
      </c>
      <c r="D282" s="336">
        <v>160</v>
      </c>
      <c r="E282" s="272">
        <v>216</v>
      </c>
      <c r="F282" s="337">
        <v>63</v>
      </c>
      <c r="G282" s="347">
        <v>2.5499999999999998</v>
      </c>
      <c r="H282" s="387">
        <f t="shared" si="145"/>
        <v>57.670126874279127</v>
      </c>
      <c r="I282" s="388">
        <f t="shared" si="163"/>
        <v>1.0298236941835559</v>
      </c>
      <c r="J282" s="407">
        <f t="shared" si="164"/>
        <v>2.5396825396825395</v>
      </c>
      <c r="K282" s="387">
        <f t="shared" si="146"/>
        <v>166.11328125</v>
      </c>
      <c r="L282" s="408">
        <f t="shared" si="162"/>
        <v>48.954509496061739</v>
      </c>
      <c r="M282" s="389">
        <f t="shared" si="147"/>
        <v>4.0460628695922676E-3</v>
      </c>
      <c r="N282" s="409">
        <f t="shared" si="148"/>
        <v>0.29590281295397319</v>
      </c>
      <c r="O282" s="336" t="s">
        <v>4</v>
      </c>
      <c r="P282" s="337" t="s">
        <v>61</v>
      </c>
      <c r="Q282" s="430"/>
      <c r="R282" s="422">
        <v>375</v>
      </c>
      <c r="S282" s="422">
        <f t="shared" si="165"/>
        <v>400</v>
      </c>
      <c r="T282" s="422">
        <f t="shared" si="166"/>
        <v>425</v>
      </c>
      <c r="U282" s="422">
        <f t="shared" si="167"/>
        <v>450</v>
      </c>
      <c r="V282" s="422">
        <f t="shared" si="168"/>
        <v>475</v>
      </c>
      <c r="W282" s="422">
        <f t="shared" si="169"/>
        <v>500</v>
      </c>
      <c r="X282" s="422">
        <f t="shared" si="170"/>
        <v>525</v>
      </c>
      <c r="Y282" s="298"/>
      <c r="Z282" s="356"/>
      <c r="AA282" s="419">
        <f t="shared" si="171"/>
        <v>134.61538461538461</v>
      </c>
      <c r="AB282" s="420">
        <f t="shared" si="172"/>
        <v>144.23076923076923</v>
      </c>
      <c r="AC282" s="420">
        <f t="shared" si="173"/>
        <v>153.84615384615384</v>
      </c>
      <c r="AD282" s="420">
        <f t="shared" si="174"/>
        <v>163.46153846153845</v>
      </c>
      <c r="AE282" s="420">
        <f t="shared" si="175"/>
        <v>173.07692307692307</v>
      </c>
      <c r="AF282" s="420">
        <f t="shared" si="176"/>
        <v>182.69230769230768</v>
      </c>
      <c r="AG282" s="420">
        <f t="shared" si="177"/>
        <v>192.30769230769229</v>
      </c>
      <c r="AH282" s="420">
        <f t="shared" si="178"/>
        <v>201.92307692307691</v>
      </c>
      <c r="AI282" s="298"/>
      <c r="AJ282" s="390"/>
      <c r="AK282" s="391"/>
      <c r="AL282" s="392"/>
      <c r="AM282" s="393"/>
      <c r="AN282" s="338">
        <f t="shared" si="160"/>
        <v>174.41860465116281</v>
      </c>
      <c r="AO282" s="387">
        <f t="shared" si="160"/>
        <v>186.04651162790699</v>
      </c>
      <c r="AP282" s="387">
        <f t="shared" si="160"/>
        <v>197.67441860465118</v>
      </c>
      <c r="AQ282" s="387">
        <f t="shared" si="141"/>
        <v>209.30232558139537</v>
      </c>
      <c r="AR282" s="387">
        <f t="shared" si="141"/>
        <v>220.93023255813955</v>
      </c>
      <c r="AS282" s="387">
        <f t="shared" si="141"/>
        <v>232.55813953488374</v>
      </c>
      <c r="AT282" s="387">
        <f t="shared" si="160"/>
        <v>244.18604651162792</v>
      </c>
      <c r="AU282" s="272" t="s">
        <v>463</v>
      </c>
      <c r="AV282" s="394" t="str">
        <f t="shared" si="143"/>
        <v>VIP02</v>
      </c>
      <c r="AW282" s="272" t="s">
        <v>462</v>
      </c>
      <c r="AX282" s="272" t="str">
        <f t="shared" si="161"/>
        <v>KI03</v>
      </c>
      <c r="AY282" s="388"/>
      <c r="AZ282" s="395"/>
    </row>
    <row r="283" spans="1:52" s="271" customFormat="1" ht="13.5" customHeight="1" thickBot="1" x14ac:dyDescent="0.25">
      <c r="A283" s="470" t="s">
        <v>638</v>
      </c>
      <c r="B283" s="386" t="s">
        <v>608</v>
      </c>
      <c r="C283" s="551">
        <v>2</v>
      </c>
      <c r="D283" s="336">
        <v>203</v>
      </c>
      <c r="E283" s="272">
        <v>240</v>
      </c>
      <c r="F283" s="337">
        <v>76</v>
      </c>
      <c r="G283" s="347">
        <v>3.04</v>
      </c>
      <c r="H283" s="387">
        <f t="shared" si="145"/>
        <v>35.16707063711911</v>
      </c>
      <c r="I283" s="388">
        <f t="shared" si="163"/>
        <v>0.62798340423426979</v>
      </c>
      <c r="J283" s="407">
        <f t="shared" si="164"/>
        <v>2.6710526315789473</v>
      </c>
      <c r="K283" s="387">
        <f t="shared" si="146"/>
        <v>165.13019000703733</v>
      </c>
      <c r="L283" s="408">
        <f t="shared" si="162"/>
        <v>55.141773638503857</v>
      </c>
      <c r="M283" s="389">
        <f t="shared" si="147"/>
        <v>0.12136426592797786</v>
      </c>
      <c r="N283" s="409">
        <f t="shared" si="148"/>
        <v>0.38005407061614965</v>
      </c>
      <c r="O283" s="336" t="s">
        <v>287</v>
      </c>
      <c r="P283" s="337" t="s">
        <v>287</v>
      </c>
      <c r="Q283" s="336" t="s">
        <v>27</v>
      </c>
      <c r="R283" s="272">
        <v>325</v>
      </c>
      <c r="S283" s="272">
        <f t="shared" si="165"/>
        <v>350</v>
      </c>
      <c r="T283" s="272">
        <f t="shared" si="166"/>
        <v>375</v>
      </c>
      <c r="U283" s="272">
        <f t="shared" si="167"/>
        <v>400</v>
      </c>
      <c r="V283" s="272">
        <f t="shared" si="168"/>
        <v>425</v>
      </c>
      <c r="W283" s="272">
        <f t="shared" si="169"/>
        <v>450</v>
      </c>
      <c r="X283" s="272">
        <f t="shared" si="170"/>
        <v>475</v>
      </c>
      <c r="Y283" s="274" t="s">
        <v>324</v>
      </c>
      <c r="Z283" s="355" t="s">
        <v>325</v>
      </c>
      <c r="AA283" s="338">
        <f t="shared" si="171"/>
        <v>115.38461538461539</v>
      </c>
      <c r="AB283" s="387">
        <f t="shared" si="172"/>
        <v>125</v>
      </c>
      <c r="AC283" s="387">
        <f t="shared" si="173"/>
        <v>134.61538461538461</v>
      </c>
      <c r="AD283" s="387">
        <f t="shared" si="174"/>
        <v>144.23076923076923</v>
      </c>
      <c r="AE283" s="387">
        <f t="shared" si="175"/>
        <v>153.84615384615384</v>
      </c>
      <c r="AF283" s="387">
        <f t="shared" si="176"/>
        <v>163.46153846153845</v>
      </c>
      <c r="AG283" s="387">
        <f t="shared" si="177"/>
        <v>173.07692307692307</v>
      </c>
      <c r="AH283" s="387">
        <f t="shared" si="178"/>
        <v>182.69230769230768</v>
      </c>
      <c r="AI283" s="274" t="s">
        <v>329</v>
      </c>
      <c r="AJ283" s="390"/>
      <c r="AK283" s="391"/>
      <c r="AL283" s="392"/>
      <c r="AM283" s="393"/>
      <c r="AN283" s="423">
        <f t="shared" si="160"/>
        <v>151.16279069767444</v>
      </c>
      <c r="AO283" s="424">
        <f t="shared" si="160"/>
        <v>162.79069767441862</v>
      </c>
      <c r="AP283" s="424">
        <f t="shared" si="160"/>
        <v>174.41860465116281</v>
      </c>
      <c r="AQ283" s="424">
        <f t="shared" si="141"/>
        <v>186.04651162790699</v>
      </c>
      <c r="AR283" s="424">
        <f t="shared" si="141"/>
        <v>197.67441860465118</v>
      </c>
      <c r="AS283" s="424">
        <f t="shared" si="141"/>
        <v>209.30232558139537</v>
      </c>
      <c r="AT283" s="424">
        <f t="shared" si="160"/>
        <v>220.93023255813955</v>
      </c>
      <c r="AU283" s="426" t="str">
        <f t="shared" si="158"/>
        <v/>
      </c>
      <c r="AV283" s="425" t="str">
        <f t="shared" si="143"/>
        <v>VIP01</v>
      </c>
      <c r="AW283" s="426" t="str">
        <f t="shared" si="159"/>
        <v/>
      </c>
      <c r="AX283" s="426" t="str">
        <f t="shared" si="161"/>
        <v>KI04</v>
      </c>
      <c r="AY283" s="388"/>
      <c r="AZ283" s="395"/>
    </row>
    <row r="284" spans="1:52" s="271" customFormat="1" ht="13.5" customHeight="1" x14ac:dyDescent="0.2">
      <c r="A284" s="512" t="s">
        <v>390</v>
      </c>
      <c r="B284" s="386" t="s">
        <v>610</v>
      </c>
      <c r="C284" s="551">
        <v>2</v>
      </c>
      <c r="D284" s="336">
        <v>155</v>
      </c>
      <c r="E284" s="272">
        <v>216</v>
      </c>
      <c r="F284" s="337">
        <v>64</v>
      </c>
      <c r="G284" s="347">
        <v>2.5</v>
      </c>
      <c r="H284" s="387">
        <f t="shared" si="145"/>
        <v>56</v>
      </c>
      <c r="I284" s="388">
        <f t="shared" si="163"/>
        <v>1</v>
      </c>
      <c r="J284" s="407">
        <f t="shared" si="164"/>
        <v>2.421875</v>
      </c>
      <c r="K284" s="387">
        <f t="shared" si="146"/>
        <v>165.16129032258064</v>
      </c>
      <c r="L284" s="408">
        <f t="shared" si="162"/>
        <v>48.183524155047024</v>
      </c>
      <c r="M284" s="389">
        <f t="shared" si="147"/>
        <v>3.125E-2</v>
      </c>
      <c r="N284" s="409">
        <f t="shared" si="148"/>
        <v>0.30114702596904391</v>
      </c>
      <c r="O284" s="336" t="s">
        <v>61</v>
      </c>
      <c r="P284" s="337" t="s">
        <v>4</v>
      </c>
      <c r="Q284" s="430"/>
      <c r="R284" s="422">
        <v>350</v>
      </c>
      <c r="S284" s="422">
        <f t="shared" si="165"/>
        <v>375</v>
      </c>
      <c r="T284" s="422">
        <f t="shared" si="166"/>
        <v>400</v>
      </c>
      <c r="U284" s="422">
        <f t="shared" si="167"/>
        <v>425</v>
      </c>
      <c r="V284" s="422">
        <f t="shared" si="168"/>
        <v>450</v>
      </c>
      <c r="W284" s="422">
        <f t="shared" si="169"/>
        <v>475</v>
      </c>
      <c r="X284" s="422">
        <f t="shared" si="170"/>
        <v>500</v>
      </c>
      <c r="Y284" s="431"/>
      <c r="Z284" s="432"/>
      <c r="AA284" s="419"/>
      <c r="AB284" s="420"/>
      <c r="AC284" s="420"/>
      <c r="AD284" s="420"/>
      <c r="AE284" s="420"/>
      <c r="AF284" s="420"/>
      <c r="AG284" s="420"/>
      <c r="AH284" s="420"/>
      <c r="AI284" s="431"/>
      <c r="AJ284" s="390"/>
      <c r="AK284" s="391"/>
      <c r="AL284" s="392"/>
      <c r="AM284" s="393"/>
      <c r="AN284" s="338">
        <f t="shared" ref="AN284:AT299" si="179">R284/2.15</f>
        <v>162.79069767441862</v>
      </c>
      <c r="AO284" s="387">
        <f t="shared" si="179"/>
        <v>174.41860465116281</v>
      </c>
      <c r="AP284" s="387">
        <f t="shared" si="179"/>
        <v>186.04651162790699</v>
      </c>
      <c r="AQ284" s="387">
        <f t="shared" si="179"/>
        <v>197.67441860465118</v>
      </c>
      <c r="AR284" s="387">
        <f t="shared" si="179"/>
        <v>209.30232558139537</v>
      </c>
      <c r="AS284" s="387">
        <f t="shared" si="179"/>
        <v>220.93023255813955</v>
      </c>
      <c r="AT284" s="387">
        <f t="shared" si="179"/>
        <v>232.55813953488374</v>
      </c>
      <c r="AU284" s="615"/>
      <c r="AV284" s="616" t="str">
        <f>IF(G284&gt;2.55,"VIP01",IF(AND(G284&gt;2.15,G284&lt;=2.55),"VIP02","VIP03"))</f>
        <v>VIP02</v>
      </c>
      <c r="AW284" s="272" t="s">
        <v>725</v>
      </c>
      <c r="AX284" s="272" t="str">
        <f t="shared" si="161"/>
        <v>KI02</v>
      </c>
      <c r="AY284" s="388"/>
      <c r="AZ284" s="395"/>
    </row>
    <row r="285" spans="1:52" s="271" customFormat="1" ht="13.5" customHeight="1" x14ac:dyDescent="0.2">
      <c r="A285" s="512" t="s">
        <v>390</v>
      </c>
      <c r="B285" s="348" t="s">
        <v>581</v>
      </c>
      <c r="C285" s="554">
        <v>3</v>
      </c>
      <c r="D285" s="336">
        <v>167</v>
      </c>
      <c r="E285" s="272">
        <v>216</v>
      </c>
      <c r="F285" s="337">
        <v>63</v>
      </c>
      <c r="G285" s="301">
        <v>2.9</v>
      </c>
      <c r="H285" s="299">
        <f t="shared" si="145"/>
        <v>50.535077288941736</v>
      </c>
      <c r="I285" s="300">
        <f t="shared" si="163"/>
        <v>0.90241209444538817</v>
      </c>
      <c r="J285" s="404">
        <f t="shared" si="164"/>
        <v>2.6507936507936507</v>
      </c>
      <c r="K285" s="299">
        <f t="shared" si="146"/>
        <v>180.37050898203594</v>
      </c>
      <c r="L285" s="405">
        <f t="shared" si="162"/>
        <v>50.013926060648345</v>
      </c>
      <c r="M285" s="362">
        <f t="shared" si="147"/>
        <v>8.5933223864258348E-2</v>
      </c>
      <c r="N285" s="406">
        <f t="shared" si="148"/>
        <v>0.30335244042014159</v>
      </c>
      <c r="O285" s="330" t="s">
        <v>65</v>
      </c>
      <c r="P285" s="286" t="s">
        <v>65</v>
      </c>
      <c r="Q285" s="430"/>
      <c r="R285" s="422">
        <v>425</v>
      </c>
      <c r="S285" s="422">
        <f t="shared" si="165"/>
        <v>450</v>
      </c>
      <c r="T285" s="422">
        <f t="shared" si="166"/>
        <v>475</v>
      </c>
      <c r="U285" s="422">
        <f t="shared" si="167"/>
        <v>500</v>
      </c>
      <c r="V285" s="422">
        <f t="shared" si="168"/>
        <v>525</v>
      </c>
      <c r="W285" s="422">
        <f t="shared" si="169"/>
        <v>550</v>
      </c>
      <c r="X285" s="422">
        <f t="shared" si="170"/>
        <v>575</v>
      </c>
      <c r="Y285" s="431" t="s">
        <v>321</v>
      </c>
      <c r="Z285" s="432"/>
      <c r="AA285" s="419">
        <f t="shared" si="171"/>
        <v>153.84615384615384</v>
      </c>
      <c r="AB285" s="420">
        <f t="shared" si="172"/>
        <v>163.46153846153845</v>
      </c>
      <c r="AC285" s="420">
        <f t="shared" si="173"/>
        <v>173.07692307692307</v>
      </c>
      <c r="AD285" s="420">
        <f t="shared" si="174"/>
        <v>182.69230769230768</v>
      </c>
      <c r="AE285" s="420">
        <f t="shared" si="175"/>
        <v>192.30769230769229</v>
      </c>
      <c r="AF285" s="420">
        <f t="shared" si="176"/>
        <v>201.92307692307691</v>
      </c>
      <c r="AG285" s="420">
        <f t="shared" si="177"/>
        <v>211.53846153846152</v>
      </c>
      <c r="AH285" s="420">
        <f t="shared" si="178"/>
        <v>221.15384615384616</v>
      </c>
      <c r="AI285" s="431" t="s">
        <v>331</v>
      </c>
      <c r="AJ285" s="374"/>
      <c r="AK285" s="369"/>
      <c r="AL285" s="321"/>
      <c r="AM285" s="323"/>
      <c r="AN285" s="471">
        <f t="shared" si="179"/>
        <v>197.67441860465118</v>
      </c>
      <c r="AO285" s="472">
        <f t="shared" si="179"/>
        <v>209.30232558139537</v>
      </c>
      <c r="AP285" s="472">
        <f t="shared" si="179"/>
        <v>220.93023255813955</v>
      </c>
      <c r="AQ285" s="472">
        <f t="shared" si="141"/>
        <v>232.55813953488374</v>
      </c>
      <c r="AR285" s="472">
        <f t="shared" si="141"/>
        <v>244.18604651162792</v>
      </c>
      <c r="AS285" s="472">
        <f t="shared" si="141"/>
        <v>255.81395348837211</v>
      </c>
      <c r="AT285" s="472">
        <f t="shared" si="179"/>
        <v>267.44186046511629</v>
      </c>
      <c r="AU285" s="473" t="str">
        <f t="shared" si="158"/>
        <v>151310-E-002</v>
      </c>
      <c r="AV285" s="474" t="str">
        <f t="shared" si="143"/>
        <v>VIP01</v>
      </c>
      <c r="AW285" s="473" t="str">
        <f t="shared" si="159"/>
        <v>151512-E-002</v>
      </c>
      <c r="AX285" s="473" t="str">
        <f t="shared" si="161"/>
        <v>KI03</v>
      </c>
      <c r="AY285" s="320"/>
      <c r="AZ285" s="328"/>
    </row>
    <row r="286" spans="1:52" s="271" customFormat="1" ht="13.5" customHeight="1" x14ac:dyDescent="0.2">
      <c r="A286" s="512" t="s">
        <v>390</v>
      </c>
      <c r="B286" s="348" t="s">
        <v>580</v>
      </c>
      <c r="C286" s="554">
        <v>4</v>
      </c>
      <c r="D286" s="336">
        <v>167</v>
      </c>
      <c r="E286" s="272">
        <v>216</v>
      </c>
      <c r="F286" s="337">
        <v>63</v>
      </c>
      <c r="G286" s="301">
        <v>2.9</v>
      </c>
      <c r="H286" s="299">
        <f>R286/(G286*G286)</f>
        <v>50.535077288941736</v>
      </c>
      <c r="I286" s="300">
        <f>H286/56</f>
        <v>0.90241209444538817</v>
      </c>
      <c r="J286" s="404">
        <f t="shared" si="164"/>
        <v>2.6507936507936507</v>
      </c>
      <c r="K286" s="299">
        <f t="shared" si="146"/>
        <v>180.37050898203594</v>
      </c>
      <c r="L286" s="405">
        <f t="shared" si="162"/>
        <v>50.013926060648345</v>
      </c>
      <c r="M286" s="362">
        <f>-(J286-G286)/G286</f>
        <v>8.5933223864258348E-2</v>
      </c>
      <c r="N286" s="406">
        <f>+(L286/(R286/56))*G286/F286</f>
        <v>0.30335244042014159</v>
      </c>
      <c r="O286" s="330" t="s">
        <v>65</v>
      </c>
      <c r="P286" s="286" t="s">
        <v>65</v>
      </c>
      <c r="Q286" s="430"/>
      <c r="R286" s="422">
        <v>425</v>
      </c>
      <c r="S286" s="422">
        <f t="shared" si="165"/>
        <v>450</v>
      </c>
      <c r="T286" s="422">
        <f t="shared" si="166"/>
        <v>475</v>
      </c>
      <c r="U286" s="422">
        <f t="shared" si="167"/>
        <v>500</v>
      </c>
      <c r="V286" s="422">
        <f t="shared" si="168"/>
        <v>525</v>
      </c>
      <c r="W286" s="422">
        <f t="shared" si="169"/>
        <v>550</v>
      </c>
      <c r="X286" s="422">
        <f t="shared" si="170"/>
        <v>575</v>
      </c>
      <c r="Y286" s="431"/>
      <c r="Z286" s="432"/>
      <c r="AA286" s="419">
        <f t="shared" si="171"/>
        <v>153.84615384615384</v>
      </c>
      <c r="AB286" s="420">
        <f t="shared" si="172"/>
        <v>163.46153846153845</v>
      </c>
      <c r="AC286" s="420">
        <f t="shared" si="173"/>
        <v>173.07692307692307</v>
      </c>
      <c r="AD286" s="420">
        <f t="shared" si="174"/>
        <v>182.69230769230768</v>
      </c>
      <c r="AE286" s="420">
        <f t="shared" si="175"/>
        <v>192.30769230769229</v>
      </c>
      <c r="AF286" s="420">
        <f t="shared" si="176"/>
        <v>201.92307692307691</v>
      </c>
      <c r="AG286" s="420">
        <f t="shared" si="177"/>
        <v>211.53846153846152</v>
      </c>
      <c r="AH286" s="420">
        <f t="shared" si="178"/>
        <v>221.15384615384616</v>
      </c>
      <c r="AI286" s="431"/>
      <c r="AJ286" s="374"/>
      <c r="AK286" s="369"/>
      <c r="AL286" s="321"/>
      <c r="AM286" s="323"/>
      <c r="AN286" s="360">
        <f t="shared" si="179"/>
        <v>197.67441860465118</v>
      </c>
      <c r="AO286" s="343">
        <f t="shared" si="179"/>
        <v>209.30232558139537</v>
      </c>
      <c r="AP286" s="343">
        <f t="shared" si="179"/>
        <v>220.93023255813955</v>
      </c>
      <c r="AQ286" s="343">
        <f t="shared" si="141"/>
        <v>232.55813953488374</v>
      </c>
      <c r="AR286" s="343">
        <f t="shared" si="141"/>
        <v>244.18604651162792</v>
      </c>
      <c r="AS286" s="343">
        <f t="shared" si="141"/>
        <v>255.81395348837211</v>
      </c>
      <c r="AT286" s="343">
        <f t="shared" si="179"/>
        <v>267.44186046511629</v>
      </c>
      <c r="AU286" s="284" t="str">
        <f t="shared" si="158"/>
        <v>151310-E-002</v>
      </c>
      <c r="AV286" s="309" t="str">
        <f t="shared" si="143"/>
        <v>VIP01</v>
      </c>
      <c r="AW286" s="284" t="str">
        <f t="shared" si="159"/>
        <v>151512-E-002</v>
      </c>
      <c r="AX286" s="284" t="str">
        <f t="shared" si="161"/>
        <v>KI03</v>
      </c>
      <c r="AY286" s="320"/>
      <c r="AZ286" s="328"/>
    </row>
    <row r="287" spans="1:52" s="271" customFormat="1" ht="13.5" customHeight="1" x14ac:dyDescent="0.2">
      <c r="A287" s="512" t="s">
        <v>582</v>
      </c>
      <c r="B287" s="348" t="s">
        <v>583</v>
      </c>
      <c r="C287" s="554">
        <v>2</v>
      </c>
      <c r="D287" s="336">
        <v>200</v>
      </c>
      <c r="E287" s="272">
        <v>240</v>
      </c>
      <c r="F287" s="337">
        <v>76</v>
      </c>
      <c r="G287" s="301">
        <v>3.21</v>
      </c>
      <c r="H287" s="299">
        <f>R287/(G287*G287)</f>
        <v>33.967061655069344</v>
      </c>
      <c r="I287" s="300">
        <f>H287/56</f>
        <v>0.6065546724119526</v>
      </c>
      <c r="J287" s="404">
        <f t="shared" si="164"/>
        <v>2.6315789473684212</v>
      </c>
      <c r="K287" s="299">
        <f t="shared" si="146"/>
        <v>180.5</v>
      </c>
      <c r="L287" s="405">
        <f t="shared" si="162"/>
        <v>54.732805519176516</v>
      </c>
      <c r="M287" s="362">
        <f t="shared" si="147"/>
        <v>0.18019347434005567</v>
      </c>
      <c r="N287" s="406">
        <f t="shared" si="148"/>
        <v>0.36987853835064555</v>
      </c>
      <c r="O287" s="330" t="s">
        <v>4</v>
      </c>
      <c r="P287" s="286" t="s">
        <v>4</v>
      </c>
      <c r="Q287" s="336" t="s">
        <v>267</v>
      </c>
      <c r="R287" s="272">
        <v>350</v>
      </c>
      <c r="S287" s="272">
        <f t="shared" si="165"/>
        <v>375</v>
      </c>
      <c r="T287" s="272">
        <f t="shared" si="166"/>
        <v>400</v>
      </c>
      <c r="U287" s="272">
        <f t="shared" si="167"/>
        <v>425</v>
      </c>
      <c r="V287" s="272">
        <f t="shared" si="168"/>
        <v>450</v>
      </c>
      <c r="W287" s="272">
        <f t="shared" si="169"/>
        <v>475</v>
      </c>
      <c r="X287" s="272">
        <f t="shared" si="170"/>
        <v>500</v>
      </c>
      <c r="Y287" s="274" t="s">
        <v>324</v>
      </c>
      <c r="Z287" s="355" t="s">
        <v>325</v>
      </c>
      <c r="AA287" s="338">
        <f t="shared" si="171"/>
        <v>125</v>
      </c>
      <c r="AB287" s="387">
        <f t="shared" si="172"/>
        <v>134.61538461538461</v>
      </c>
      <c r="AC287" s="387">
        <f t="shared" si="173"/>
        <v>144.23076923076923</v>
      </c>
      <c r="AD287" s="387">
        <f t="shared" si="174"/>
        <v>153.84615384615384</v>
      </c>
      <c r="AE287" s="387">
        <f t="shared" si="175"/>
        <v>163.46153846153845</v>
      </c>
      <c r="AF287" s="387">
        <f t="shared" si="176"/>
        <v>173.07692307692307</v>
      </c>
      <c r="AG287" s="387">
        <f t="shared" si="177"/>
        <v>182.69230769230768</v>
      </c>
      <c r="AH287" s="387">
        <f t="shared" si="178"/>
        <v>192.30769230769229</v>
      </c>
      <c r="AI287" s="274" t="s">
        <v>329</v>
      </c>
      <c r="AJ287" s="374"/>
      <c r="AK287" s="369"/>
      <c r="AL287" s="321"/>
      <c r="AM287" s="323"/>
      <c r="AN287" s="419">
        <f t="shared" si="179"/>
        <v>162.79069767441862</v>
      </c>
      <c r="AO287" s="420">
        <f t="shared" si="179"/>
        <v>174.41860465116281</v>
      </c>
      <c r="AP287" s="420">
        <f t="shared" si="179"/>
        <v>186.04651162790699</v>
      </c>
      <c r="AQ287" s="420">
        <f t="shared" si="141"/>
        <v>197.67441860465118</v>
      </c>
      <c r="AR287" s="420">
        <f t="shared" si="141"/>
        <v>209.30232558139537</v>
      </c>
      <c r="AS287" s="420">
        <f t="shared" si="141"/>
        <v>220.93023255813955</v>
      </c>
      <c r="AT287" s="420">
        <f t="shared" si="179"/>
        <v>232.55813953488374</v>
      </c>
      <c r="AU287" s="422" t="str">
        <f t="shared" si="158"/>
        <v/>
      </c>
      <c r="AV287" s="421"/>
      <c r="AW287" s="422" t="str">
        <f t="shared" si="159"/>
        <v/>
      </c>
      <c r="AX287" s="422" t="str">
        <f t="shared" si="161"/>
        <v>KI04</v>
      </c>
      <c r="AY287" s="320"/>
      <c r="AZ287" s="328"/>
    </row>
    <row r="288" spans="1:52" s="271" customFormat="1" ht="13.5" customHeight="1" x14ac:dyDescent="0.2">
      <c r="A288" s="512" t="s">
        <v>582</v>
      </c>
      <c r="B288" s="348" t="s">
        <v>585</v>
      </c>
      <c r="C288" s="554">
        <v>3</v>
      </c>
      <c r="D288" s="336">
        <v>160</v>
      </c>
      <c r="E288" s="272">
        <v>216</v>
      </c>
      <c r="F288" s="337">
        <v>63</v>
      </c>
      <c r="G288" s="301">
        <v>2.5299999999999998</v>
      </c>
      <c r="H288" s="299">
        <f>R288/(G288*G288)</f>
        <v>54.679810651627122</v>
      </c>
      <c r="I288" s="300">
        <f>H288/56</f>
        <v>0.97642519020762719</v>
      </c>
      <c r="J288" s="404">
        <f t="shared" si="164"/>
        <v>2.5396825396825395</v>
      </c>
      <c r="K288" s="299">
        <f t="shared" si="146"/>
        <v>155.0390625</v>
      </c>
      <c r="L288" s="405">
        <f t="shared" si="162"/>
        <v>48.954509496061739</v>
      </c>
      <c r="M288" s="362">
        <f>-(J288-G288)/G288</f>
        <v>-3.8270907836125446E-3</v>
      </c>
      <c r="N288" s="406">
        <f>+(L288/(R288/56))*G288/F288</f>
        <v>0.31455214990485386</v>
      </c>
      <c r="O288" s="330" t="s">
        <v>4</v>
      </c>
      <c r="P288" s="286" t="s">
        <v>4</v>
      </c>
      <c r="Q288" s="430"/>
      <c r="R288" s="422">
        <v>350</v>
      </c>
      <c r="S288" s="422">
        <f t="shared" si="165"/>
        <v>375</v>
      </c>
      <c r="T288" s="422">
        <f t="shared" si="166"/>
        <v>400</v>
      </c>
      <c r="U288" s="422">
        <f t="shared" si="167"/>
        <v>425</v>
      </c>
      <c r="V288" s="422">
        <f t="shared" si="168"/>
        <v>450</v>
      </c>
      <c r="W288" s="422">
        <f t="shared" si="169"/>
        <v>475</v>
      </c>
      <c r="X288" s="422">
        <f t="shared" si="170"/>
        <v>500</v>
      </c>
      <c r="Y288" s="431"/>
      <c r="Z288" s="432"/>
      <c r="AA288" s="419"/>
      <c r="AB288" s="420"/>
      <c r="AC288" s="420"/>
      <c r="AD288" s="420"/>
      <c r="AE288" s="420"/>
      <c r="AF288" s="420"/>
      <c r="AG288" s="420"/>
      <c r="AH288" s="420"/>
      <c r="AI288" s="431"/>
      <c r="AJ288" s="374"/>
      <c r="AK288" s="369"/>
      <c r="AL288" s="321"/>
      <c r="AM288" s="323"/>
      <c r="AN288" s="338">
        <f t="shared" si="179"/>
        <v>162.79069767441862</v>
      </c>
      <c r="AO288" s="387">
        <f t="shared" si="179"/>
        <v>174.41860465116281</v>
      </c>
      <c r="AP288" s="387">
        <f t="shared" si="179"/>
        <v>186.04651162790699</v>
      </c>
      <c r="AQ288" s="387">
        <f t="shared" si="141"/>
        <v>197.67441860465118</v>
      </c>
      <c r="AR288" s="387">
        <f t="shared" si="141"/>
        <v>209.30232558139537</v>
      </c>
      <c r="AS288" s="387">
        <f t="shared" si="141"/>
        <v>220.93023255813955</v>
      </c>
      <c r="AT288" s="387">
        <f t="shared" si="179"/>
        <v>232.55813953488374</v>
      </c>
      <c r="AU288" s="284" t="str">
        <f t="shared" si="158"/>
        <v>151310-E-002</v>
      </c>
      <c r="AV288" s="309" t="str">
        <f t="shared" si="143"/>
        <v>VIP02</v>
      </c>
      <c r="AW288" s="284" t="str">
        <f t="shared" si="159"/>
        <v>151512-E-002</v>
      </c>
      <c r="AX288" s="284" t="str">
        <f t="shared" si="161"/>
        <v>KI02</v>
      </c>
      <c r="AY288" s="320"/>
      <c r="AZ288" s="328"/>
    </row>
    <row r="289" spans="1:52" s="271" customFormat="1" ht="13.5" customHeight="1" x14ac:dyDescent="0.2">
      <c r="A289" s="513" t="s">
        <v>150</v>
      </c>
      <c r="B289" s="313" t="s">
        <v>35</v>
      </c>
      <c r="C289" s="551">
        <v>2</v>
      </c>
      <c r="D289" s="336">
        <v>244</v>
      </c>
      <c r="E289" s="272">
        <v>240</v>
      </c>
      <c r="F289" s="337">
        <v>76</v>
      </c>
      <c r="G289" s="301">
        <v>3.24</v>
      </c>
      <c r="H289" s="299">
        <f t="shared" si="145"/>
        <v>35.72245084590763</v>
      </c>
      <c r="I289" s="300">
        <f t="shared" si="163"/>
        <v>0.63790090796263621</v>
      </c>
      <c r="J289" s="404">
        <f t="shared" si="164"/>
        <v>3.2105263157894739</v>
      </c>
      <c r="K289" s="299">
        <f t="shared" si="146"/>
        <v>158.51873536299763</v>
      </c>
      <c r="L289" s="405">
        <f t="shared" si="162"/>
        <v>60.454359644280409</v>
      </c>
      <c r="M289" s="362">
        <f t="shared" si="147"/>
        <v>9.0968161143599735E-3</v>
      </c>
      <c r="N289" s="406">
        <f t="shared" si="148"/>
        <v>0.38487154434590309</v>
      </c>
      <c r="O289" s="330" t="s">
        <v>43</v>
      </c>
      <c r="P289" s="286" t="s">
        <v>42</v>
      </c>
      <c r="Q289" s="330" t="s">
        <v>19</v>
      </c>
      <c r="R289" s="272">
        <v>375</v>
      </c>
      <c r="S289" s="272">
        <f t="shared" si="165"/>
        <v>400</v>
      </c>
      <c r="T289" s="272">
        <f t="shared" si="166"/>
        <v>425</v>
      </c>
      <c r="U289" s="272">
        <f t="shared" si="167"/>
        <v>450</v>
      </c>
      <c r="V289" s="272">
        <f t="shared" si="168"/>
        <v>475</v>
      </c>
      <c r="W289" s="272">
        <f t="shared" si="169"/>
        <v>500</v>
      </c>
      <c r="X289" s="272">
        <f t="shared" si="170"/>
        <v>525</v>
      </c>
      <c r="Y289" s="274" t="s">
        <v>324</v>
      </c>
      <c r="Z289" s="355" t="s">
        <v>325</v>
      </c>
      <c r="AA289" s="360">
        <f>(R289-25)/2.37</f>
        <v>147.67932489451476</v>
      </c>
      <c r="AB289" s="343">
        <f>(R289)/2.37</f>
        <v>158.22784810126581</v>
      </c>
      <c r="AC289" s="343">
        <f>(R289+25)/2.37</f>
        <v>168.77637130801688</v>
      </c>
      <c r="AD289" s="343">
        <f>(R289+50)/2.37</f>
        <v>179.32489451476792</v>
      </c>
      <c r="AE289" s="343">
        <f>(R289+75)/2.37</f>
        <v>189.87341772151899</v>
      </c>
      <c r="AF289" s="343">
        <f>(R289+100)/2.37</f>
        <v>200.42194092827003</v>
      </c>
      <c r="AG289" s="343">
        <f>(R289+125)/2.37</f>
        <v>210.97046413502107</v>
      </c>
      <c r="AH289" s="343">
        <f>(R289+150)/2.37</f>
        <v>221.51898734177215</v>
      </c>
      <c r="AI289" s="274" t="s">
        <v>329</v>
      </c>
      <c r="AJ289" s="374" t="s">
        <v>291</v>
      </c>
      <c r="AK289" s="369">
        <v>17</v>
      </c>
      <c r="AL289" s="321">
        <v>17</v>
      </c>
      <c r="AM289" s="323">
        <v>10</v>
      </c>
      <c r="AN289" s="419">
        <f t="shared" si="179"/>
        <v>174.41860465116281</v>
      </c>
      <c r="AO289" s="420">
        <f t="shared" si="179"/>
        <v>186.04651162790699</v>
      </c>
      <c r="AP289" s="420">
        <f t="shared" si="179"/>
        <v>197.67441860465118</v>
      </c>
      <c r="AQ289" s="420">
        <f t="shared" si="141"/>
        <v>209.30232558139537</v>
      </c>
      <c r="AR289" s="420">
        <f t="shared" si="141"/>
        <v>220.93023255813955</v>
      </c>
      <c r="AS289" s="420">
        <f t="shared" si="141"/>
        <v>232.55813953488374</v>
      </c>
      <c r="AT289" s="420">
        <f t="shared" si="179"/>
        <v>244.18604651162792</v>
      </c>
      <c r="AU289" s="324" t="str">
        <f t="shared" si="158"/>
        <v/>
      </c>
      <c r="AV289" s="421" t="str">
        <f t="shared" si="143"/>
        <v>VIP01</v>
      </c>
      <c r="AW289" s="324" t="str">
        <f t="shared" si="159"/>
        <v/>
      </c>
      <c r="AX289" s="422" t="str">
        <f t="shared" si="161"/>
        <v>KI03</v>
      </c>
      <c r="AY289" s="284"/>
      <c r="AZ289" s="286"/>
    </row>
    <row r="290" spans="1:52" s="271" customFormat="1" ht="13.5" customHeight="1" x14ac:dyDescent="0.2">
      <c r="A290" s="470" t="s">
        <v>692</v>
      </c>
      <c r="B290" s="313" t="s">
        <v>693</v>
      </c>
      <c r="C290" s="551">
        <v>2</v>
      </c>
      <c r="D290" s="336">
        <v>135.5</v>
      </c>
      <c r="E290" s="272">
        <v>200</v>
      </c>
      <c r="F290" s="337">
        <v>57</v>
      </c>
      <c r="G290" s="301">
        <v>2.4500000000000002</v>
      </c>
      <c r="H290" s="299">
        <f t="shared" si="145"/>
        <v>66.63890045814243</v>
      </c>
      <c r="I290" s="300">
        <f t="shared" si="163"/>
        <v>1.189980365323972</v>
      </c>
      <c r="J290" s="404">
        <f t="shared" si="164"/>
        <v>2.3771929824561404</v>
      </c>
      <c r="K290" s="299">
        <f t="shared" si="146"/>
        <v>171.2704269899842</v>
      </c>
      <c r="L290" s="405">
        <f t="shared" si="162"/>
        <v>45.050784676851073</v>
      </c>
      <c r="M290" s="362">
        <f t="shared" si="147"/>
        <v>2.9717150017901942E-2</v>
      </c>
      <c r="N290" s="406">
        <f t="shared" si="148"/>
        <v>0.27109507270455996</v>
      </c>
      <c r="O290" s="330" t="s">
        <v>287</v>
      </c>
      <c r="P290" s="286" t="s">
        <v>287</v>
      </c>
      <c r="Q290" s="430"/>
      <c r="R290" s="422">
        <v>400</v>
      </c>
      <c r="S290" s="422">
        <f t="shared" si="165"/>
        <v>425</v>
      </c>
      <c r="T290" s="422">
        <f t="shared" si="166"/>
        <v>450</v>
      </c>
      <c r="U290" s="422">
        <f t="shared" si="167"/>
        <v>475</v>
      </c>
      <c r="V290" s="422">
        <f t="shared" si="168"/>
        <v>500</v>
      </c>
      <c r="W290" s="422">
        <f t="shared" si="169"/>
        <v>525</v>
      </c>
      <c r="X290" s="422">
        <f t="shared" si="170"/>
        <v>550</v>
      </c>
      <c r="Y290" s="431"/>
      <c r="Z290" s="432"/>
      <c r="AA290" s="419"/>
      <c r="AB290" s="420"/>
      <c r="AC290" s="420"/>
      <c r="AD290" s="420"/>
      <c r="AE290" s="420"/>
      <c r="AF290" s="420"/>
      <c r="AG290" s="420"/>
      <c r="AH290" s="420"/>
      <c r="AI290" s="431"/>
      <c r="AJ290" s="374"/>
      <c r="AK290" s="369"/>
      <c r="AL290" s="321"/>
      <c r="AM290" s="323"/>
      <c r="AN290" s="338"/>
      <c r="AO290" s="343">
        <f t="shared" si="179"/>
        <v>197.67441860465118</v>
      </c>
      <c r="AP290" s="343">
        <f t="shared" si="179"/>
        <v>209.30232558139537</v>
      </c>
      <c r="AQ290" s="343">
        <f t="shared" si="141"/>
        <v>220.93023255813955</v>
      </c>
      <c r="AR290" s="343">
        <f t="shared" si="141"/>
        <v>232.55813953488374</v>
      </c>
      <c r="AS290" s="343">
        <f t="shared" si="141"/>
        <v>244.18604651162792</v>
      </c>
      <c r="AT290" s="343">
        <f t="shared" si="179"/>
        <v>255.81395348837211</v>
      </c>
      <c r="AU290" s="284" t="str">
        <f t="shared" si="158"/>
        <v>151310-E-003</v>
      </c>
      <c r="AV290" s="394" t="str">
        <f t="shared" ref="AV290:AV342" si="180">IF(G290&gt;2.55,"VIP01",IF(AND(G290&gt;2.15,G290&lt;=2.55),"VIP02","VIP03"))</f>
        <v>VIP02</v>
      </c>
      <c r="AW290" s="284" t="str">
        <f t="shared" si="159"/>
        <v>151512-E-003</v>
      </c>
      <c r="AX290" s="272" t="str">
        <f t="shared" si="161"/>
        <v>KI02</v>
      </c>
      <c r="AY290" s="284"/>
      <c r="AZ290" s="286"/>
    </row>
    <row r="291" spans="1:52" s="271" customFormat="1" ht="13.5" customHeight="1" x14ac:dyDescent="0.2">
      <c r="A291" s="512" t="s">
        <v>151</v>
      </c>
      <c r="B291" s="313" t="s">
        <v>230</v>
      </c>
      <c r="C291" s="551">
        <v>2</v>
      </c>
      <c r="D291" s="336">
        <v>220</v>
      </c>
      <c r="E291" s="272">
        <v>240</v>
      </c>
      <c r="F291" s="337">
        <v>76</v>
      </c>
      <c r="G291" s="301">
        <v>2.96</v>
      </c>
      <c r="H291" s="299">
        <f t="shared" si="145"/>
        <v>37.093681519357197</v>
      </c>
      <c r="I291" s="300">
        <f t="shared" si="163"/>
        <v>0.66238716998852143</v>
      </c>
      <c r="J291" s="404">
        <f t="shared" si="164"/>
        <v>2.8947368421052633</v>
      </c>
      <c r="K291" s="299">
        <f t="shared" si="146"/>
        <v>152.37012987012989</v>
      </c>
      <c r="L291" s="405">
        <f t="shared" si="162"/>
        <v>57.404250713688434</v>
      </c>
      <c r="M291" s="362">
        <f t="shared" si="147"/>
        <v>2.2048364153627261E-2</v>
      </c>
      <c r="N291" s="406">
        <f t="shared" si="148"/>
        <v>0.3852359756397164</v>
      </c>
      <c r="O291" s="330" t="s">
        <v>5</v>
      </c>
      <c r="P291" s="286" t="s">
        <v>4</v>
      </c>
      <c r="Q291" s="330" t="s">
        <v>19</v>
      </c>
      <c r="R291" s="272">
        <v>325</v>
      </c>
      <c r="S291" s="272">
        <f t="shared" si="165"/>
        <v>350</v>
      </c>
      <c r="T291" s="272">
        <f t="shared" si="166"/>
        <v>375</v>
      </c>
      <c r="U291" s="272">
        <f t="shared" si="167"/>
        <v>400</v>
      </c>
      <c r="V291" s="272">
        <f t="shared" si="168"/>
        <v>425</v>
      </c>
      <c r="W291" s="272">
        <f t="shared" si="169"/>
        <v>450</v>
      </c>
      <c r="X291" s="272">
        <f t="shared" si="170"/>
        <v>475</v>
      </c>
      <c r="Y291" s="274" t="s">
        <v>324</v>
      </c>
      <c r="Z291" s="355" t="s">
        <v>325</v>
      </c>
      <c r="AA291" s="360">
        <f>(R291-25)/2.37</f>
        <v>126.58227848101265</v>
      </c>
      <c r="AB291" s="343">
        <f>(R291)/2.37</f>
        <v>137.13080168776369</v>
      </c>
      <c r="AC291" s="343">
        <f>(R291+25)/2.37</f>
        <v>147.67932489451476</v>
      </c>
      <c r="AD291" s="343">
        <f>(R291+50)/2.37</f>
        <v>158.22784810126581</v>
      </c>
      <c r="AE291" s="343">
        <f>(R291+75)/2.37</f>
        <v>168.77637130801688</v>
      </c>
      <c r="AF291" s="343">
        <f>(R291+100)/2.37</f>
        <v>179.32489451476792</v>
      </c>
      <c r="AG291" s="343">
        <f>(R291+125)/2.37</f>
        <v>189.87341772151899</v>
      </c>
      <c r="AH291" s="343">
        <f>(R291+150)/2.37</f>
        <v>200.42194092827003</v>
      </c>
      <c r="AI291" s="274" t="s">
        <v>329</v>
      </c>
      <c r="AJ291" s="374" t="s">
        <v>291</v>
      </c>
      <c r="AK291" s="369">
        <v>17</v>
      </c>
      <c r="AL291" s="321">
        <v>17</v>
      </c>
      <c r="AM291" s="323">
        <v>10</v>
      </c>
      <c r="AN291" s="419">
        <f t="shared" si="179"/>
        <v>151.16279069767444</v>
      </c>
      <c r="AO291" s="420">
        <f t="shared" si="179"/>
        <v>162.79069767441862</v>
      </c>
      <c r="AP291" s="420">
        <f t="shared" si="179"/>
        <v>174.41860465116281</v>
      </c>
      <c r="AQ291" s="420">
        <f t="shared" si="141"/>
        <v>186.04651162790699</v>
      </c>
      <c r="AR291" s="420">
        <f t="shared" si="141"/>
        <v>197.67441860465118</v>
      </c>
      <c r="AS291" s="420">
        <f t="shared" si="141"/>
        <v>209.30232558139537</v>
      </c>
      <c r="AT291" s="420">
        <f t="shared" si="179"/>
        <v>220.93023255813955</v>
      </c>
      <c r="AU291" s="324" t="str">
        <f t="shared" si="158"/>
        <v/>
      </c>
      <c r="AV291" s="421" t="str">
        <f t="shared" si="180"/>
        <v>VIP01</v>
      </c>
      <c r="AW291" s="324" t="str">
        <f t="shared" si="159"/>
        <v/>
      </c>
      <c r="AX291" s="422" t="str">
        <f t="shared" si="161"/>
        <v>KI03</v>
      </c>
      <c r="AY291" s="284"/>
      <c r="AZ291" s="286"/>
    </row>
    <row r="292" spans="1:52" s="271" customFormat="1" ht="13.5" customHeight="1" x14ac:dyDescent="0.2">
      <c r="A292" s="512" t="s">
        <v>151</v>
      </c>
      <c r="B292" s="313" t="s">
        <v>69</v>
      </c>
      <c r="C292" s="551">
        <v>3</v>
      </c>
      <c r="D292" s="336">
        <v>200</v>
      </c>
      <c r="E292" s="272">
        <v>222</v>
      </c>
      <c r="F292" s="337">
        <v>70</v>
      </c>
      <c r="G292" s="301">
        <v>2.96</v>
      </c>
      <c r="H292" s="299">
        <f t="shared" si="145"/>
        <v>39.947041636230828</v>
      </c>
      <c r="I292" s="300">
        <f t="shared" si="163"/>
        <v>0.71334002921840767</v>
      </c>
      <c r="J292" s="404">
        <f t="shared" si="164"/>
        <v>2.8571428571428572</v>
      </c>
      <c r="K292" s="299">
        <f t="shared" si="146"/>
        <v>153.125</v>
      </c>
      <c r="L292" s="405">
        <f t="shared" si="162"/>
        <v>54.732805519176516</v>
      </c>
      <c r="M292" s="362">
        <f t="shared" si="147"/>
        <v>3.4749034749034714E-2</v>
      </c>
      <c r="N292" s="406">
        <f t="shared" si="148"/>
        <v>0.37030652419831428</v>
      </c>
      <c r="O292" s="330" t="s">
        <v>70</v>
      </c>
      <c r="P292" s="286" t="s">
        <v>4</v>
      </c>
      <c r="Q292" s="330" t="s">
        <v>19</v>
      </c>
      <c r="R292" s="272">
        <v>350</v>
      </c>
      <c r="S292" s="272">
        <f t="shared" si="165"/>
        <v>375</v>
      </c>
      <c r="T292" s="272">
        <f t="shared" si="166"/>
        <v>400</v>
      </c>
      <c r="U292" s="272">
        <f t="shared" si="167"/>
        <v>425</v>
      </c>
      <c r="V292" s="272">
        <f t="shared" si="168"/>
        <v>450</v>
      </c>
      <c r="W292" s="272">
        <f t="shared" si="169"/>
        <v>475</v>
      </c>
      <c r="X292" s="272">
        <f t="shared" si="170"/>
        <v>500</v>
      </c>
      <c r="Y292" s="274" t="s">
        <v>322</v>
      </c>
      <c r="Z292" s="355" t="s">
        <v>323</v>
      </c>
      <c r="AA292" s="360">
        <f>(R292-25)/2.52</f>
        <v>128.96825396825398</v>
      </c>
      <c r="AB292" s="343">
        <f>(R292)/2.52</f>
        <v>138.88888888888889</v>
      </c>
      <c r="AC292" s="343">
        <f>(R292+25)/2.52</f>
        <v>148.8095238095238</v>
      </c>
      <c r="AD292" s="343">
        <f>(R292+50)/2.52</f>
        <v>158.73015873015873</v>
      </c>
      <c r="AE292" s="343">
        <f>(R292+75)/2.52</f>
        <v>168.65079365079364</v>
      </c>
      <c r="AF292" s="343">
        <f>(R292+100)/2.52</f>
        <v>178.57142857142858</v>
      </c>
      <c r="AG292" s="343">
        <f>(R292+125)/2.52</f>
        <v>188.49206349206349</v>
      </c>
      <c r="AH292" s="343">
        <f>(R292+150)/2.52</f>
        <v>198.4126984126984</v>
      </c>
      <c r="AI292" s="274" t="s">
        <v>330</v>
      </c>
      <c r="AJ292" s="374" t="s">
        <v>291</v>
      </c>
      <c r="AK292" s="369">
        <v>17</v>
      </c>
      <c r="AL292" s="321">
        <v>17</v>
      </c>
      <c r="AM292" s="323">
        <v>15</v>
      </c>
      <c r="AN292" s="360">
        <f t="shared" si="179"/>
        <v>162.79069767441862</v>
      </c>
      <c r="AO292" s="343">
        <f t="shared" si="179"/>
        <v>174.41860465116281</v>
      </c>
      <c r="AP292" s="343">
        <f t="shared" si="179"/>
        <v>186.04651162790699</v>
      </c>
      <c r="AQ292" s="343">
        <f t="shared" si="179"/>
        <v>197.67441860465118</v>
      </c>
      <c r="AR292" s="343">
        <f t="shared" si="179"/>
        <v>209.30232558139537</v>
      </c>
      <c r="AS292" s="343">
        <f t="shared" si="179"/>
        <v>220.93023255813955</v>
      </c>
      <c r="AT292" s="343">
        <f t="shared" si="179"/>
        <v>232.55813953488374</v>
      </c>
      <c r="AU292" s="422" t="str">
        <f t="shared" si="158"/>
        <v/>
      </c>
      <c r="AV292" s="421" t="str">
        <f t="shared" si="180"/>
        <v>VIP01</v>
      </c>
      <c r="AW292" s="422" t="str">
        <f t="shared" si="159"/>
        <v/>
      </c>
      <c r="AX292" s="422" t="str">
        <f t="shared" si="161"/>
        <v>KI03</v>
      </c>
      <c r="AY292" s="284"/>
      <c r="AZ292" s="286"/>
    </row>
    <row r="293" spans="1:52" s="271" customFormat="1" ht="13.5" customHeight="1" x14ac:dyDescent="0.2">
      <c r="A293" s="513" t="s">
        <v>152</v>
      </c>
      <c r="B293" s="313" t="s">
        <v>35</v>
      </c>
      <c r="C293" s="551">
        <v>2</v>
      </c>
      <c r="D293" s="336">
        <v>210</v>
      </c>
      <c r="E293" s="272">
        <v>240</v>
      </c>
      <c r="F293" s="337">
        <v>76</v>
      </c>
      <c r="G293" s="301">
        <v>3.2</v>
      </c>
      <c r="H293" s="299">
        <f t="shared" si="145"/>
        <v>34.179687499999993</v>
      </c>
      <c r="I293" s="300">
        <f t="shared" si="163"/>
        <v>0.61035156249999989</v>
      </c>
      <c r="J293" s="404">
        <f t="shared" si="164"/>
        <v>2.763157894736842</v>
      </c>
      <c r="K293" s="299">
        <f t="shared" si="146"/>
        <v>171.9047619047619</v>
      </c>
      <c r="L293" s="405">
        <f t="shared" si="162"/>
        <v>56.084436343784354</v>
      </c>
      <c r="M293" s="362">
        <f t="shared" si="147"/>
        <v>0.13651315789473692</v>
      </c>
      <c r="N293" s="406">
        <f t="shared" si="148"/>
        <v>0.37783199221075775</v>
      </c>
      <c r="O293" s="330" t="s">
        <v>4</v>
      </c>
      <c r="P293" s="286" t="s">
        <v>4</v>
      </c>
      <c r="Q293" s="330" t="s">
        <v>19</v>
      </c>
      <c r="R293" s="272">
        <v>350</v>
      </c>
      <c r="S293" s="272">
        <f t="shared" si="165"/>
        <v>375</v>
      </c>
      <c r="T293" s="272">
        <f t="shared" si="166"/>
        <v>400</v>
      </c>
      <c r="U293" s="272">
        <f t="shared" si="167"/>
        <v>425</v>
      </c>
      <c r="V293" s="272">
        <f t="shared" si="168"/>
        <v>450</v>
      </c>
      <c r="W293" s="272">
        <f t="shared" si="169"/>
        <v>475</v>
      </c>
      <c r="X293" s="272">
        <f t="shared" si="170"/>
        <v>500</v>
      </c>
      <c r="Y293" s="274" t="s">
        <v>324</v>
      </c>
      <c r="Z293" s="355" t="s">
        <v>325</v>
      </c>
      <c r="AA293" s="360">
        <f>(R293-25)/2.37</f>
        <v>137.13080168776369</v>
      </c>
      <c r="AB293" s="343">
        <f>(R293)/2.37</f>
        <v>147.67932489451476</v>
      </c>
      <c r="AC293" s="343">
        <f>(R293+25)/2.37</f>
        <v>158.22784810126581</v>
      </c>
      <c r="AD293" s="343">
        <f>(R293+50)/2.37</f>
        <v>168.77637130801688</v>
      </c>
      <c r="AE293" s="343">
        <f>(R293+75)/2.37</f>
        <v>179.32489451476792</v>
      </c>
      <c r="AF293" s="343">
        <f>(R293+100)/2.37</f>
        <v>189.87341772151899</v>
      </c>
      <c r="AG293" s="343">
        <f>(R293+125)/2.37</f>
        <v>200.42194092827003</v>
      </c>
      <c r="AH293" s="343">
        <f>(R293+150)/2.37</f>
        <v>210.97046413502107</v>
      </c>
      <c r="AI293" s="274" t="s">
        <v>329</v>
      </c>
      <c r="AJ293" s="374" t="s">
        <v>291</v>
      </c>
      <c r="AK293" s="369">
        <v>17</v>
      </c>
      <c r="AL293" s="321">
        <v>17</v>
      </c>
      <c r="AM293" s="323">
        <v>10</v>
      </c>
      <c r="AN293" s="419">
        <f t="shared" si="179"/>
        <v>162.79069767441862</v>
      </c>
      <c r="AO293" s="420">
        <f t="shared" si="179"/>
        <v>174.41860465116281</v>
      </c>
      <c r="AP293" s="420">
        <f t="shared" si="179"/>
        <v>186.04651162790699</v>
      </c>
      <c r="AQ293" s="420">
        <f t="shared" si="179"/>
        <v>197.67441860465118</v>
      </c>
      <c r="AR293" s="420">
        <f t="shared" si="179"/>
        <v>209.30232558139537</v>
      </c>
      <c r="AS293" s="420">
        <f t="shared" si="179"/>
        <v>220.93023255813955</v>
      </c>
      <c r="AT293" s="420">
        <f t="shared" si="179"/>
        <v>232.55813953488374</v>
      </c>
      <c r="AU293" s="324" t="str">
        <f t="shared" si="158"/>
        <v/>
      </c>
      <c r="AV293" s="421" t="str">
        <f t="shared" si="180"/>
        <v>VIP01</v>
      </c>
      <c r="AW293" s="324" t="str">
        <f t="shared" si="159"/>
        <v/>
      </c>
      <c r="AX293" s="422" t="str">
        <f t="shared" si="161"/>
        <v>KI04</v>
      </c>
      <c r="AY293" s="284"/>
      <c r="AZ293" s="286"/>
    </row>
    <row r="294" spans="1:52" s="271" customFormat="1" ht="13.5" customHeight="1" x14ac:dyDescent="0.2">
      <c r="A294" s="513" t="s">
        <v>153</v>
      </c>
      <c r="B294" s="313" t="s">
        <v>231</v>
      </c>
      <c r="C294" s="551">
        <v>2</v>
      </c>
      <c r="D294" s="336">
        <v>229</v>
      </c>
      <c r="E294" s="272">
        <v>240</v>
      </c>
      <c r="F294" s="337">
        <v>76</v>
      </c>
      <c r="G294" s="301">
        <v>3.16</v>
      </c>
      <c r="H294" s="299">
        <f t="shared" si="145"/>
        <v>35.050472680660143</v>
      </c>
      <c r="I294" s="300">
        <f t="shared" si="163"/>
        <v>0.62590129786893112</v>
      </c>
      <c r="J294" s="404">
        <f t="shared" si="164"/>
        <v>3.013157894736842</v>
      </c>
      <c r="K294" s="299">
        <f t="shared" si="146"/>
        <v>157.64192139737992</v>
      </c>
      <c r="L294" s="405">
        <f t="shared" si="162"/>
        <v>58.566659457408015</v>
      </c>
      <c r="M294" s="362">
        <f t="shared" si="147"/>
        <v>4.6469020652898131E-2</v>
      </c>
      <c r="N294" s="406">
        <f t="shared" si="148"/>
        <v>0.38962240817980909</v>
      </c>
      <c r="O294" s="330" t="s">
        <v>13</v>
      </c>
      <c r="P294" s="286" t="s">
        <v>13</v>
      </c>
      <c r="Q294" s="330" t="s">
        <v>19</v>
      </c>
      <c r="R294" s="272">
        <v>350</v>
      </c>
      <c r="S294" s="272">
        <f t="shared" si="165"/>
        <v>375</v>
      </c>
      <c r="T294" s="272">
        <f t="shared" si="166"/>
        <v>400</v>
      </c>
      <c r="U294" s="272">
        <f t="shared" si="167"/>
        <v>425</v>
      </c>
      <c r="V294" s="272">
        <f t="shared" si="168"/>
        <v>450</v>
      </c>
      <c r="W294" s="272">
        <f t="shared" si="169"/>
        <v>475</v>
      </c>
      <c r="X294" s="272">
        <f t="shared" si="170"/>
        <v>500</v>
      </c>
      <c r="Y294" s="274" t="s">
        <v>324</v>
      </c>
      <c r="Z294" s="355" t="s">
        <v>325</v>
      </c>
      <c r="AA294" s="360">
        <f>(R294-25)/2.37</f>
        <v>137.13080168776369</v>
      </c>
      <c r="AB294" s="343">
        <f>(R294)/2.37</f>
        <v>147.67932489451476</v>
      </c>
      <c r="AC294" s="343">
        <f>(R294+25)/2.37</f>
        <v>158.22784810126581</v>
      </c>
      <c r="AD294" s="343">
        <f>(R294+50)/2.37</f>
        <v>168.77637130801688</v>
      </c>
      <c r="AE294" s="343">
        <f>(R294+75)/2.37</f>
        <v>179.32489451476792</v>
      </c>
      <c r="AF294" s="343">
        <f>(R294+100)/2.37</f>
        <v>189.87341772151899</v>
      </c>
      <c r="AG294" s="343">
        <f>(R294+125)/2.37</f>
        <v>200.42194092827003</v>
      </c>
      <c r="AH294" s="343">
        <f>(R294+150)/2.37</f>
        <v>210.97046413502107</v>
      </c>
      <c r="AI294" s="274" t="s">
        <v>329</v>
      </c>
      <c r="AJ294" s="374" t="s">
        <v>291</v>
      </c>
      <c r="AK294" s="369">
        <v>17</v>
      </c>
      <c r="AL294" s="321">
        <v>17</v>
      </c>
      <c r="AM294" s="323">
        <v>10</v>
      </c>
      <c r="AN294" s="419">
        <f t="shared" si="179"/>
        <v>162.79069767441862</v>
      </c>
      <c r="AO294" s="420">
        <f t="shared" si="179"/>
        <v>174.41860465116281</v>
      </c>
      <c r="AP294" s="420">
        <f t="shared" si="179"/>
        <v>186.04651162790699</v>
      </c>
      <c r="AQ294" s="420">
        <f t="shared" si="179"/>
        <v>197.67441860465118</v>
      </c>
      <c r="AR294" s="420">
        <f t="shared" si="179"/>
        <v>209.30232558139537</v>
      </c>
      <c r="AS294" s="420">
        <f t="shared" si="179"/>
        <v>220.93023255813955</v>
      </c>
      <c r="AT294" s="420">
        <f t="shared" si="179"/>
        <v>232.55813953488374</v>
      </c>
      <c r="AU294" s="324" t="str">
        <f t="shared" si="158"/>
        <v/>
      </c>
      <c r="AV294" s="421" t="str">
        <f t="shared" si="180"/>
        <v>VIP01</v>
      </c>
      <c r="AW294" s="324" t="str">
        <f t="shared" si="159"/>
        <v/>
      </c>
      <c r="AX294" s="422" t="str">
        <f t="shared" si="161"/>
        <v>KI03</v>
      </c>
      <c r="AY294" s="284"/>
      <c r="AZ294" s="286"/>
    </row>
    <row r="295" spans="1:52" s="271" customFormat="1" ht="13.5" customHeight="1" x14ac:dyDescent="0.2">
      <c r="A295" s="512" t="s">
        <v>639</v>
      </c>
      <c r="B295" s="313" t="s">
        <v>609</v>
      </c>
      <c r="C295" s="551">
        <v>2</v>
      </c>
      <c r="D295" s="336">
        <v>146</v>
      </c>
      <c r="E295" s="272">
        <v>200</v>
      </c>
      <c r="F295" s="337">
        <v>57</v>
      </c>
      <c r="G295" s="301">
        <v>2.83</v>
      </c>
      <c r="H295" s="299">
        <f t="shared" si="145"/>
        <v>56.187491415799919</v>
      </c>
      <c r="I295" s="300">
        <f t="shared" si="163"/>
        <v>1.0033480609964271</v>
      </c>
      <c r="J295" s="404">
        <f t="shared" si="164"/>
        <v>2.5614035087719298</v>
      </c>
      <c r="K295" s="299">
        <f t="shared" si="146"/>
        <v>178.82216242661451</v>
      </c>
      <c r="L295" s="405">
        <f t="shared" si="162"/>
        <v>46.763729534758028</v>
      </c>
      <c r="M295" s="362">
        <f t="shared" si="147"/>
        <v>9.4910420928646738E-2</v>
      </c>
      <c r="N295" s="406">
        <f t="shared" si="148"/>
        <v>0.28893239207284416</v>
      </c>
      <c r="O295" s="330" t="s">
        <v>67</v>
      </c>
      <c r="P295" s="286" t="s">
        <v>43</v>
      </c>
      <c r="Q295" s="427"/>
      <c r="R295" s="422">
        <v>450</v>
      </c>
      <c r="S295" s="422">
        <f t="shared" si="165"/>
        <v>475</v>
      </c>
      <c r="T295" s="422">
        <f t="shared" si="166"/>
        <v>500</v>
      </c>
      <c r="U295" s="422">
        <f t="shared" si="167"/>
        <v>525</v>
      </c>
      <c r="V295" s="422">
        <f t="shared" si="168"/>
        <v>550</v>
      </c>
      <c r="W295" s="422">
        <f t="shared" si="169"/>
        <v>575</v>
      </c>
      <c r="X295" s="422">
        <f t="shared" si="170"/>
        <v>600</v>
      </c>
      <c r="Y295" s="431"/>
      <c r="Z295" s="432"/>
      <c r="AA295" s="419"/>
      <c r="AB295" s="420"/>
      <c r="AC295" s="420"/>
      <c r="AD295" s="420"/>
      <c r="AE295" s="420"/>
      <c r="AF295" s="420"/>
      <c r="AG295" s="420"/>
      <c r="AH295" s="420"/>
      <c r="AI295" s="431"/>
      <c r="AJ295" s="374"/>
      <c r="AK295" s="369"/>
      <c r="AL295" s="321"/>
      <c r="AM295" s="323"/>
      <c r="AN295" s="338">
        <f t="shared" si="179"/>
        <v>209.30232558139537</v>
      </c>
      <c r="AO295" s="387">
        <f t="shared" si="179"/>
        <v>220.93023255813955</v>
      </c>
      <c r="AP295" s="387">
        <f t="shared" si="179"/>
        <v>232.55813953488374</v>
      </c>
      <c r="AQ295" s="387">
        <f t="shared" si="179"/>
        <v>244.18604651162792</v>
      </c>
      <c r="AR295" s="387">
        <f t="shared" si="179"/>
        <v>255.81395348837211</v>
      </c>
      <c r="AS295" s="387">
        <f t="shared" si="179"/>
        <v>267.44186046511629</v>
      </c>
      <c r="AT295" s="387">
        <f t="shared" si="179"/>
        <v>279.06976744186045</v>
      </c>
      <c r="AU295" s="284" t="str">
        <f t="shared" si="158"/>
        <v>151310-E-003</v>
      </c>
      <c r="AV295" s="394" t="str">
        <f t="shared" si="180"/>
        <v>VIP01</v>
      </c>
      <c r="AW295" s="284" t="str">
        <f t="shared" si="159"/>
        <v>151512-E-003</v>
      </c>
      <c r="AX295" s="272" t="str">
        <f t="shared" si="161"/>
        <v>KI03</v>
      </c>
      <c r="AY295" s="284"/>
      <c r="AZ295" s="286"/>
    </row>
    <row r="296" spans="1:52" s="271" customFormat="1" ht="13.5" customHeight="1" x14ac:dyDescent="0.2">
      <c r="A296" s="512" t="s">
        <v>639</v>
      </c>
      <c r="B296" s="313" t="s">
        <v>450</v>
      </c>
      <c r="C296" s="551">
        <v>3</v>
      </c>
      <c r="D296" s="336">
        <v>150</v>
      </c>
      <c r="E296" s="272">
        <v>190</v>
      </c>
      <c r="F296" s="337">
        <v>51</v>
      </c>
      <c r="G296" s="301">
        <v>3.6</v>
      </c>
      <c r="H296" s="299">
        <f t="shared" si="145"/>
        <v>50.154320987654316</v>
      </c>
      <c r="I296" s="300">
        <f t="shared" si="163"/>
        <v>0.89561287477954132</v>
      </c>
      <c r="J296" s="404">
        <f t="shared" si="164"/>
        <v>2.9411764705882355</v>
      </c>
      <c r="K296" s="299">
        <f t="shared" si="146"/>
        <v>201.26785714285714</v>
      </c>
      <c r="L296" s="405">
        <f t="shared" si="162"/>
        <v>47.4</v>
      </c>
      <c r="M296" s="362">
        <f t="shared" si="147"/>
        <v>0.18300653594771238</v>
      </c>
      <c r="N296" s="406">
        <f t="shared" si="148"/>
        <v>0.28826063348416286</v>
      </c>
      <c r="O296" s="330" t="s">
        <v>4</v>
      </c>
      <c r="P296" s="286" t="s">
        <v>4</v>
      </c>
      <c r="Q296" s="427"/>
      <c r="R296" s="422">
        <v>650</v>
      </c>
      <c r="S296" s="422">
        <f t="shared" si="165"/>
        <v>675</v>
      </c>
      <c r="T296" s="422">
        <f t="shared" si="166"/>
        <v>700</v>
      </c>
      <c r="U296" s="422">
        <f t="shared" si="167"/>
        <v>725</v>
      </c>
      <c r="V296" s="422">
        <f t="shared" si="168"/>
        <v>750</v>
      </c>
      <c r="W296" s="422">
        <f t="shared" si="169"/>
        <v>775</v>
      </c>
      <c r="X296" s="422">
        <f t="shared" si="170"/>
        <v>800</v>
      </c>
      <c r="Y296" s="298"/>
      <c r="Z296" s="356"/>
      <c r="AA296" s="419">
        <f>(R296-25)/2.37</f>
        <v>263.71308016877634</v>
      </c>
      <c r="AB296" s="420">
        <f>(R296)/2.37</f>
        <v>274.26160337552739</v>
      </c>
      <c r="AC296" s="420">
        <f>(R296+25)/2.37</f>
        <v>284.81012658227849</v>
      </c>
      <c r="AD296" s="420">
        <f>(R296+50)/2.37</f>
        <v>295.35864978902953</v>
      </c>
      <c r="AE296" s="420">
        <f>(R296+75)/2.37</f>
        <v>305.90717299578057</v>
      </c>
      <c r="AF296" s="420">
        <f>(R296+100)/2.37</f>
        <v>316.45569620253161</v>
      </c>
      <c r="AG296" s="420">
        <f>(R296+125)/2.37</f>
        <v>327.00421940928271</v>
      </c>
      <c r="AH296" s="420">
        <f>(R296+150)/2.37</f>
        <v>337.55274261603375</v>
      </c>
      <c r="AI296" s="298"/>
      <c r="AJ296" s="374"/>
      <c r="AK296" s="369"/>
      <c r="AL296" s="321"/>
      <c r="AM296" s="323"/>
      <c r="AN296" s="360">
        <f t="shared" si="179"/>
        <v>302.32558139534888</v>
      </c>
      <c r="AO296" s="343">
        <f t="shared" si="179"/>
        <v>313.95348837209303</v>
      </c>
      <c r="AP296" s="343">
        <f t="shared" si="179"/>
        <v>325.58139534883725</v>
      </c>
      <c r="AQ296" s="343">
        <f t="shared" si="179"/>
        <v>337.2093023255814</v>
      </c>
      <c r="AR296" s="343">
        <f t="shared" si="179"/>
        <v>348.83720930232562</v>
      </c>
      <c r="AS296" s="343">
        <f t="shared" si="179"/>
        <v>360.46511627906978</v>
      </c>
      <c r="AT296" s="343">
        <f t="shared" si="179"/>
        <v>372.09302325581399</v>
      </c>
      <c r="AU296" s="284" t="str">
        <f t="shared" si="158"/>
        <v>151310-E-004</v>
      </c>
      <c r="AV296" s="309" t="str">
        <f t="shared" si="180"/>
        <v>VIP01</v>
      </c>
      <c r="AW296" s="324" t="str">
        <f t="shared" si="159"/>
        <v/>
      </c>
      <c r="AX296" s="324"/>
      <c r="AY296" s="284"/>
      <c r="AZ296" s="286"/>
    </row>
    <row r="297" spans="1:52" s="271" customFormat="1" ht="13.5" customHeight="1" x14ac:dyDescent="0.2">
      <c r="A297" s="512" t="s">
        <v>639</v>
      </c>
      <c r="B297" s="348" t="s">
        <v>391</v>
      </c>
      <c r="C297" s="554">
        <v>4</v>
      </c>
      <c r="D297" s="336">
        <v>165</v>
      </c>
      <c r="E297" s="272">
        <v>200</v>
      </c>
      <c r="F297" s="337">
        <v>57</v>
      </c>
      <c r="G297" s="301">
        <v>3</v>
      </c>
      <c r="H297" s="299">
        <f t="shared" si="145"/>
        <v>55.555555555555557</v>
      </c>
      <c r="I297" s="300">
        <f t="shared" si="163"/>
        <v>0.99206349206349209</v>
      </c>
      <c r="J297" s="404">
        <f t="shared" si="164"/>
        <v>2.8947368421052633</v>
      </c>
      <c r="K297" s="299">
        <f t="shared" si="146"/>
        <v>175.8116883116883</v>
      </c>
      <c r="L297" s="405">
        <f t="shared" si="162"/>
        <v>49.713539403265187</v>
      </c>
      <c r="M297" s="362">
        <f t="shared" si="147"/>
        <v>3.5087719298245577E-2</v>
      </c>
      <c r="N297" s="406">
        <f t="shared" si="148"/>
        <v>0.29304823227187898</v>
      </c>
      <c r="O297" s="330" t="s">
        <v>419</v>
      </c>
      <c r="P297" s="286" t="s">
        <v>420</v>
      </c>
      <c r="Q297" s="427"/>
      <c r="R297" s="422">
        <v>500</v>
      </c>
      <c r="S297" s="422">
        <f t="shared" si="165"/>
        <v>525</v>
      </c>
      <c r="T297" s="422">
        <f t="shared" si="166"/>
        <v>550</v>
      </c>
      <c r="U297" s="422">
        <f t="shared" si="167"/>
        <v>575</v>
      </c>
      <c r="V297" s="422">
        <f t="shared" si="168"/>
        <v>600</v>
      </c>
      <c r="W297" s="422">
        <f t="shared" si="169"/>
        <v>625</v>
      </c>
      <c r="X297" s="422">
        <f t="shared" si="170"/>
        <v>650</v>
      </c>
      <c r="Y297" s="298"/>
      <c r="Z297" s="356"/>
      <c r="AA297" s="419"/>
      <c r="AB297" s="420"/>
      <c r="AC297" s="420"/>
      <c r="AD297" s="420"/>
      <c r="AE297" s="420"/>
      <c r="AF297" s="420"/>
      <c r="AG297" s="420"/>
      <c r="AH297" s="420"/>
      <c r="AI297" s="298"/>
      <c r="AJ297" s="374"/>
      <c r="AK297" s="369"/>
      <c r="AL297" s="321"/>
      <c r="AM297" s="323"/>
      <c r="AN297" s="360">
        <f t="shared" si="179"/>
        <v>232.55813953488374</v>
      </c>
      <c r="AO297" s="343">
        <f t="shared" si="179"/>
        <v>244.18604651162792</v>
      </c>
      <c r="AP297" s="343">
        <f t="shared" si="179"/>
        <v>255.81395348837211</v>
      </c>
      <c r="AQ297" s="343">
        <f t="shared" si="179"/>
        <v>267.44186046511629</v>
      </c>
      <c r="AR297" s="343">
        <f t="shared" si="179"/>
        <v>279.06976744186045</v>
      </c>
      <c r="AS297" s="343">
        <f t="shared" si="179"/>
        <v>290.69767441860466</v>
      </c>
      <c r="AT297" s="343">
        <f t="shared" si="179"/>
        <v>302.32558139534888</v>
      </c>
      <c r="AU297" s="284" t="str">
        <f t="shared" si="158"/>
        <v>151310-E-003</v>
      </c>
      <c r="AV297" s="309" t="str">
        <f t="shared" si="180"/>
        <v>VIP01</v>
      </c>
      <c r="AW297" s="284" t="str">
        <f t="shared" si="159"/>
        <v>151512-E-003</v>
      </c>
      <c r="AX297" s="284" t="str">
        <f>IF(G297&lt;2.55,"KI02",IF(AND(G297&gt;=2.55,G297&lt;3.3),IF(G297-J297&lt;=0.3,"KI03","KI04"),IF(G297&gt;=3.3,"KI05","")))</f>
        <v>KI03</v>
      </c>
      <c r="AY297" s="320"/>
      <c r="AZ297" s="328"/>
    </row>
    <row r="298" spans="1:52" s="254" customFormat="1" ht="13.5" customHeight="1" x14ac:dyDescent="0.2">
      <c r="A298" s="512" t="s">
        <v>639</v>
      </c>
      <c r="B298" s="350" t="s">
        <v>155</v>
      </c>
      <c r="C298" s="555">
        <v>5</v>
      </c>
      <c r="D298" s="339">
        <v>200</v>
      </c>
      <c r="E298" s="274">
        <v>240</v>
      </c>
      <c r="F298" s="337">
        <v>76</v>
      </c>
      <c r="G298" s="334">
        <v>3.04</v>
      </c>
      <c r="H298" s="299">
        <f t="shared" si="145"/>
        <v>35.16707063711911</v>
      </c>
      <c r="I298" s="300">
        <f t="shared" si="163"/>
        <v>0.62798340423426979</v>
      </c>
      <c r="J298" s="404">
        <f t="shared" si="164"/>
        <v>2.6315789473684212</v>
      </c>
      <c r="K298" s="299">
        <f t="shared" si="146"/>
        <v>167.60714285714286</v>
      </c>
      <c r="L298" s="405">
        <f t="shared" si="162"/>
        <v>54.732805519176516</v>
      </c>
      <c r="M298" s="362">
        <f t="shared" si="147"/>
        <v>0.13434903047091407</v>
      </c>
      <c r="N298" s="406">
        <f t="shared" si="148"/>
        <v>0.37723533650140118</v>
      </c>
      <c r="O298" s="332" t="s">
        <v>68</v>
      </c>
      <c r="P298" s="288" t="s">
        <v>37</v>
      </c>
      <c r="Q298" s="332" t="s">
        <v>19</v>
      </c>
      <c r="R298" s="274">
        <v>325</v>
      </c>
      <c r="S298" s="272">
        <f t="shared" si="165"/>
        <v>350</v>
      </c>
      <c r="T298" s="272">
        <f t="shared" si="166"/>
        <v>375</v>
      </c>
      <c r="U298" s="272">
        <f t="shared" si="167"/>
        <v>400</v>
      </c>
      <c r="V298" s="272">
        <f t="shared" si="168"/>
        <v>425</v>
      </c>
      <c r="W298" s="272">
        <f t="shared" si="169"/>
        <v>450</v>
      </c>
      <c r="X298" s="272">
        <f t="shared" si="170"/>
        <v>475</v>
      </c>
      <c r="Y298" s="274" t="s">
        <v>324</v>
      </c>
      <c r="Z298" s="355" t="s">
        <v>325</v>
      </c>
      <c r="AA298" s="360">
        <f>(R298-25)/2.37</f>
        <v>126.58227848101265</v>
      </c>
      <c r="AB298" s="343">
        <f>(R298)/2.37</f>
        <v>137.13080168776369</v>
      </c>
      <c r="AC298" s="343">
        <f>(R298+25)/2.37</f>
        <v>147.67932489451476</v>
      </c>
      <c r="AD298" s="343">
        <f>(R298+50)/2.37</f>
        <v>158.22784810126581</v>
      </c>
      <c r="AE298" s="343">
        <f>(R298+75)/2.37</f>
        <v>168.77637130801688</v>
      </c>
      <c r="AF298" s="343">
        <f>(R298+100)/2.37</f>
        <v>179.32489451476792</v>
      </c>
      <c r="AG298" s="343">
        <f>(R298+125)/2.37</f>
        <v>189.87341772151899</v>
      </c>
      <c r="AH298" s="343">
        <f>(R298+150)/2.37</f>
        <v>200.42194092827003</v>
      </c>
      <c r="AI298" s="274" t="s">
        <v>329</v>
      </c>
      <c r="AJ298" s="374" t="s">
        <v>291</v>
      </c>
      <c r="AK298" s="369">
        <v>17</v>
      </c>
      <c r="AL298" s="321">
        <v>17</v>
      </c>
      <c r="AM298" s="323">
        <v>10</v>
      </c>
      <c r="AN298" s="419">
        <f t="shared" si="179"/>
        <v>151.16279069767444</v>
      </c>
      <c r="AO298" s="420">
        <f t="shared" si="179"/>
        <v>162.79069767441862</v>
      </c>
      <c r="AP298" s="420">
        <f t="shared" si="179"/>
        <v>174.41860465116281</v>
      </c>
      <c r="AQ298" s="420">
        <f t="shared" si="179"/>
        <v>186.04651162790699</v>
      </c>
      <c r="AR298" s="420">
        <f t="shared" si="179"/>
        <v>197.67441860465118</v>
      </c>
      <c r="AS298" s="420">
        <f t="shared" si="179"/>
        <v>209.30232558139537</v>
      </c>
      <c r="AT298" s="420">
        <f t="shared" si="179"/>
        <v>220.93023255813955</v>
      </c>
      <c r="AU298" s="326" t="str">
        <f t="shared" si="158"/>
        <v/>
      </c>
      <c r="AV298" s="421" t="str">
        <f t="shared" si="180"/>
        <v>VIP01</v>
      </c>
      <c r="AW298" s="326" t="str">
        <f t="shared" si="159"/>
        <v/>
      </c>
      <c r="AX298" s="422" t="str">
        <f t="shared" ref="AX298:AX339" si="181">IF(G298&lt;2.55,"KI02",IF(AND(G298&gt;=2.55,G298&lt;3.3),IF(G298-J298&lt;=0.3,"KI03","KI04"),IF(G298&gt;=3.3,"KI05","")))</f>
        <v>KI04</v>
      </c>
      <c r="AY298" s="284"/>
      <c r="AZ298" s="286"/>
    </row>
    <row r="299" spans="1:52" s="271" customFormat="1" ht="13.5" customHeight="1" x14ac:dyDescent="0.2">
      <c r="A299" s="512" t="s">
        <v>639</v>
      </c>
      <c r="B299" s="313" t="s">
        <v>156</v>
      </c>
      <c r="C299" s="551">
        <v>6</v>
      </c>
      <c r="D299" s="336">
        <v>170</v>
      </c>
      <c r="E299" s="272">
        <v>222</v>
      </c>
      <c r="F299" s="337">
        <v>70</v>
      </c>
      <c r="G299" s="305">
        <v>3.11</v>
      </c>
      <c r="H299" s="299">
        <f t="shared" si="145"/>
        <v>36.186557210946958</v>
      </c>
      <c r="I299" s="300">
        <f t="shared" si="163"/>
        <v>0.64618852162405283</v>
      </c>
      <c r="J299" s="404">
        <f t="shared" si="164"/>
        <v>2.4285714285714284</v>
      </c>
      <c r="K299" s="299">
        <f t="shared" si="146"/>
        <v>180.14705882352942</v>
      </c>
      <c r="L299" s="405">
        <f t="shared" si="162"/>
        <v>50.461153375641345</v>
      </c>
      <c r="M299" s="362">
        <f t="shared" si="147"/>
        <v>0.21910886541111624</v>
      </c>
      <c r="N299" s="406">
        <f t="shared" si="148"/>
        <v>0.35870671313884472</v>
      </c>
      <c r="O299" s="330" t="s">
        <v>68</v>
      </c>
      <c r="P299" s="286" t="s">
        <v>37</v>
      </c>
      <c r="Q299" s="330" t="s">
        <v>19</v>
      </c>
      <c r="R299" s="272">
        <v>350</v>
      </c>
      <c r="S299" s="272">
        <f t="shared" si="165"/>
        <v>375</v>
      </c>
      <c r="T299" s="272">
        <f t="shared" si="166"/>
        <v>400</v>
      </c>
      <c r="U299" s="272">
        <f t="shared" si="167"/>
        <v>425</v>
      </c>
      <c r="V299" s="272">
        <f t="shared" si="168"/>
        <v>450</v>
      </c>
      <c r="W299" s="272">
        <f t="shared" si="169"/>
        <v>475</v>
      </c>
      <c r="X299" s="272">
        <f t="shared" si="170"/>
        <v>500</v>
      </c>
      <c r="Y299" s="274" t="s">
        <v>322</v>
      </c>
      <c r="Z299" s="355" t="s">
        <v>323</v>
      </c>
      <c r="AA299" s="360">
        <f>(R299-25)/2.52</f>
        <v>128.96825396825398</v>
      </c>
      <c r="AB299" s="343">
        <f>(R299)/2.52</f>
        <v>138.88888888888889</v>
      </c>
      <c r="AC299" s="343">
        <f>(R299+25)/2.52</f>
        <v>148.8095238095238</v>
      </c>
      <c r="AD299" s="343">
        <f>(R299+50)/2.52</f>
        <v>158.73015873015873</v>
      </c>
      <c r="AE299" s="343">
        <f>(R299+75)/2.52</f>
        <v>168.65079365079364</v>
      </c>
      <c r="AF299" s="343">
        <f>(R299+100)/2.52</f>
        <v>178.57142857142858</v>
      </c>
      <c r="AG299" s="343">
        <f>(R299+125)/2.52</f>
        <v>188.49206349206349</v>
      </c>
      <c r="AH299" s="343">
        <f>(R299+150)/2.52</f>
        <v>198.4126984126984</v>
      </c>
      <c r="AI299" s="274" t="s">
        <v>330</v>
      </c>
      <c r="AJ299" s="374" t="s">
        <v>291</v>
      </c>
      <c r="AK299" s="369">
        <v>17</v>
      </c>
      <c r="AL299" s="321">
        <v>17</v>
      </c>
      <c r="AM299" s="323">
        <v>10</v>
      </c>
      <c r="AN299" s="360">
        <f t="shared" si="179"/>
        <v>162.79069767441862</v>
      </c>
      <c r="AO299" s="343">
        <f t="shared" si="179"/>
        <v>174.41860465116281</v>
      </c>
      <c r="AP299" s="343">
        <f t="shared" si="179"/>
        <v>186.04651162790699</v>
      </c>
      <c r="AQ299" s="343">
        <f t="shared" si="179"/>
        <v>197.67441860465118</v>
      </c>
      <c r="AR299" s="343">
        <f t="shared" si="179"/>
        <v>209.30232558139537</v>
      </c>
      <c r="AS299" s="343">
        <f t="shared" si="179"/>
        <v>220.93023255813955</v>
      </c>
      <c r="AT299" s="343">
        <f t="shared" si="179"/>
        <v>232.55813953488374</v>
      </c>
      <c r="AU299" s="284" t="str">
        <f t="shared" si="158"/>
        <v>151310-E-001</v>
      </c>
      <c r="AV299" s="309" t="str">
        <f t="shared" si="180"/>
        <v>VIP01</v>
      </c>
      <c r="AW299" s="284" t="str">
        <f t="shared" si="159"/>
        <v>151512-E-001</v>
      </c>
      <c r="AX299" s="284" t="str">
        <f t="shared" si="181"/>
        <v>KI04</v>
      </c>
      <c r="AY299" s="284"/>
      <c r="AZ299" s="286"/>
    </row>
    <row r="300" spans="1:52" s="271" customFormat="1" ht="13.5" customHeight="1" x14ac:dyDescent="0.2">
      <c r="A300" s="512" t="s">
        <v>639</v>
      </c>
      <c r="B300" s="463" t="s">
        <v>592</v>
      </c>
      <c r="C300" s="553"/>
      <c r="D300" s="464">
        <v>197</v>
      </c>
      <c r="E300" s="465">
        <v>240</v>
      </c>
      <c r="F300" s="325">
        <v>76</v>
      </c>
      <c r="G300" s="305">
        <v>2.82</v>
      </c>
      <c r="H300" s="299">
        <f t="shared" si="145"/>
        <v>44.011870630249994</v>
      </c>
      <c r="I300" s="300">
        <f t="shared" si="163"/>
        <v>0.78592626125446419</v>
      </c>
      <c r="J300" s="404">
        <f t="shared" si="164"/>
        <v>2.5921052631578947</v>
      </c>
      <c r="K300" s="299">
        <f t="shared" si="146"/>
        <v>183.248730964467</v>
      </c>
      <c r="L300" s="405">
        <f t="shared" si="162"/>
        <v>54.320758463040626</v>
      </c>
      <c r="M300" s="362">
        <f t="shared" si="147"/>
        <v>8.0813736468831623E-2</v>
      </c>
      <c r="N300" s="406">
        <f t="shared" si="148"/>
        <v>0.32249376603320962</v>
      </c>
      <c r="O300" s="464" t="s">
        <v>11</v>
      </c>
      <c r="P300" s="325" t="s">
        <v>11</v>
      </c>
      <c r="Q300" s="330" t="s">
        <v>27</v>
      </c>
      <c r="R300" s="272">
        <v>350</v>
      </c>
      <c r="S300" s="272">
        <f>R300+25</f>
        <v>375</v>
      </c>
      <c r="T300" s="272">
        <f>R300+50</f>
        <v>400</v>
      </c>
      <c r="U300" s="272">
        <f>R300+75</f>
        <v>425</v>
      </c>
      <c r="V300" s="272">
        <f>R300+100</f>
        <v>450</v>
      </c>
      <c r="W300" s="272">
        <f>R300+125</f>
        <v>475</v>
      </c>
      <c r="X300" s="272">
        <f>R300+150</f>
        <v>500</v>
      </c>
      <c r="Y300" s="274" t="s">
        <v>324</v>
      </c>
      <c r="Z300" s="355" t="s">
        <v>325</v>
      </c>
      <c r="AA300" s="360">
        <f>(R300-25)/2.37</f>
        <v>137.13080168776369</v>
      </c>
      <c r="AB300" s="343">
        <f>(R300)/2.37</f>
        <v>147.67932489451476</v>
      </c>
      <c r="AC300" s="343">
        <f>(R300+25)/2.37</f>
        <v>158.22784810126581</v>
      </c>
      <c r="AD300" s="343">
        <f>(R300+50)/2.37</f>
        <v>168.77637130801688</v>
      </c>
      <c r="AE300" s="343">
        <f>(R300+75)/2.37</f>
        <v>179.32489451476792</v>
      </c>
      <c r="AF300" s="343">
        <f>(R300+100)/2.37</f>
        <v>189.87341772151899</v>
      </c>
      <c r="AG300" s="343">
        <f>(R300+125)/2.37</f>
        <v>200.42194092827003</v>
      </c>
      <c r="AH300" s="343">
        <f>(R300+150)/2.37</f>
        <v>210.97046413502107</v>
      </c>
      <c r="AI300" s="274" t="s">
        <v>329</v>
      </c>
      <c r="AJ300" s="374"/>
      <c r="AK300" s="369"/>
      <c r="AL300" s="321"/>
      <c r="AM300" s="323"/>
      <c r="AN300" s="419"/>
      <c r="AO300" s="420"/>
      <c r="AP300" s="420"/>
      <c r="AQ300" s="420"/>
      <c r="AR300" s="420"/>
      <c r="AS300" s="420"/>
      <c r="AT300" s="420"/>
      <c r="AU300" s="422" t="str">
        <f t="shared" si="158"/>
        <v/>
      </c>
      <c r="AV300" s="421" t="str">
        <f t="shared" si="180"/>
        <v>VIP01</v>
      </c>
      <c r="AW300" s="422" t="str">
        <f t="shared" si="159"/>
        <v/>
      </c>
      <c r="AX300" s="422" t="str">
        <f t="shared" si="181"/>
        <v>KI03</v>
      </c>
      <c r="AY300" s="284"/>
      <c r="AZ300" s="286"/>
    </row>
    <row r="301" spans="1:52" s="271" customFormat="1" ht="13.5" customHeight="1" x14ac:dyDescent="0.2">
      <c r="A301" s="512" t="s">
        <v>639</v>
      </c>
      <c r="B301" s="313" t="s">
        <v>191</v>
      </c>
      <c r="C301" s="551">
        <v>7</v>
      </c>
      <c r="D301" s="336">
        <v>203</v>
      </c>
      <c r="E301" s="272">
        <v>222</v>
      </c>
      <c r="F301" s="337">
        <v>70</v>
      </c>
      <c r="G301" s="305">
        <v>3.16</v>
      </c>
      <c r="H301" s="299">
        <f t="shared" si="145"/>
        <v>37.554077872135871</v>
      </c>
      <c r="I301" s="300">
        <f t="shared" si="163"/>
        <v>0.67060853343099769</v>
      </c>
      <c r="J301" s="404">
        <f t="shared" si="164"/>
        <v>2.9</v>
      </c>
      <c r="K301" s="299">
        <f t="shared" si="146"/>
        <v>161.63793103448276</v>
      </c>
      <c r="L301" s="405">
        <f t="shared" si="162"/>
        <v>55.141773638503857</v>
      </c>
      <c r="M301" s="362">
        <f t="shared" si="147"/>
        <v>8.2278481012658292E-2</v>
      </c>
      <c r="N301" s="406">
        <f t="shared" si="148"/>
        <v>0.37172907668836741</v>
      </c>
      <c r="O301" s="330" t="s">
        <v>43</v>
      </c>
      <c r="P301" s="286" t="s">
        <v>43</v>
      </c>
      <c r="Q301" s="330" t="s">
        <v>19</v>
      </c>
      <c r="R301" s="272">
        <v>375</v>
      </c>
      <c r="S301" s="272">
        <f t="shared" si="165"/>
        <v>400</v>
      </c>
      <c r="T301" s="272">
        <f t="shared" si="166"/>
        <v>425</v>
      </c>
      <c r="U301" s="272">
        <f t="shared" si="167"/>
        <v>450</v>
      </c>
      <c r="V301" s="272">
        <f t="shared" si="168"/>
        <v>475</v>
      </c>
      <c r="W301" s="272">
        <f t="shared" si="169"/>
        <v>500</v>
      </c>
      <c r="X301" s="272">
        <f t="shared" si="170"/>
        <v>525</v>
      </c>
      <c r="Y301" s="274" t="s">
        <v>322</v>
      </c>
      <c r="Z301" s="355" t="s">
        <v>323</v>
      </c>
      <c r="AA301" s="360">
        <f>(R301-25)/2.52</f>
        <v>138.88888888888889</v>
      </c>
      <c r="AB301" s="343">
        <f>(R301)/2.52</f>
        <v>148.8095238095238</v>
      </c>
      <c r="AC301" s="343">
        <f>(R301+25)/2.52</f>
        <v>158.73015873015873</v>
      </c>
      <c r="AD301" s="343">
        <f>(R301+50)/2.52</f>
        <v>168.65079365079364</v>
      </c>
      <c r="AE301" s="343">
        <f>(R301+75)/2.52</f>
        <v>178.57142857142858</v>
      </c>
      <c r="AF301" s="343">
        <f>(R301+100)/2.52</f>
        <v>188.49206349206349</v>
      </c>
      <c r="AG301" s="343">
        <f>(R301+125)/2.52</f>
        <v>198.4126984126984</v>
      </c>
      <c r="AH301" s="343">
        <f>(R301+150)/2.52</f>
        <v>208.33333333333334</v>
      </c>
      <c r="AI301" s="274" t="s">
        <v>330</v>
      </c>
      <c r="AJ301" s="374" t="s">
        <v>291</v>
      </c>
      <c r="AK301" s="369">
        <v>12</v>
      </c>
      <c r="AL301" s="321">
        <v>17</v>
      </c>
      <c r="AM301" s="323">
        <v>15</v>
      </c>
      <c r="AN301" s="360">
        <f t="shared" ref="AN301:AT341" si="182">R301/2.15</f>
        <v>174.41860465116281</v>
      </c>
      <c r="AO301" s="343">
        <f t="shared" si="182"/>
        <v>186.04651162790699</v>
      </c>
      <c r="AP301" s="343">
        <f t="shared" si="182"/>
        <v>197.67441860465118</v>
      </c>
      <c r="AQ301" s="343">
        <f t="shared" si="182"/>
        <v>209.30232558139537</v>
      </c>
      <c r="AR301" s="343">
        <f t="shared" si="182"/>
        <v>220.93023255813955</v>
      </c>
      <c r="AS301" s="343">
        <f t="shared" si="182"/>
        <v>232.55813953488374</v>
      </c>
      <c r="AT301" s="343">
        <f t="shared" si="182"/>
        <v>244.18604651162792</v>
      </c>
      <c r="AU301" s="422" t="str">
        <f t="shared" si="158"/>
        <v/>
      </c>
      <c r="AV301" s="421" t="str">
        <f t="shared" si="180"/>
        <v>VIP01</v>
      </c>
      <c r="AW301" s="422" t="str">
        <f t="shared" si="159"/>
        <v/>
      </c>
      <c r="AX301" s="422" t="str">
        <f t="shared" si="181"/>
        <v>KI03</v>
      </c>
      <c r="AY301" s="284"/>
      <c r="AZ301" s="286"/>
    </row>
    <row r="302" spans="1:52" s="271" customFormat="1" ht="13.5" customHeight="1" x14ac:dyDescent="0.2">
      <c r="A302" s="512" t="s">
        <v>513</v>
      </c>
      <c r="B302" s="313" t="s">
        <v>514</v>
      </c>
      <c r="C302" s="551">
        <v>2</v>
      </c>
      <c r="D302" s="336">
        <v>160</v>
      </c>
      <c r="E302" s="272">
        <v>216</v>
      </c>
      <c r="F302" s="337">
        <v>63</v>
      </c>
      <c r="G302" s="305">
        <v>3.2</v>
      </c>
      <c r="H302" s="299">
        <f t="shared" si="145"/>
        <v>43.945312499999993</v>
      </c>
      <c r="I302" s="300">
        <f t="shared" si="163"/>
        <v>0.78473772321428559</v>
      </c>
      <c r="J302" s="404">
        <f t="shared" si="164"/>
        <v>2.5396825396825395</v>
      </c>
      <c r="K302" s="299">
        <f t="shared" si="146"/>
        <v>199.33593750000003</v>
      </c>
      <c r="L302" s="405">
        <f t="shared" si="162"/>
        <v>48.954509496061739</v>
      </c>
      <c r="M302" s="362">
        <f t="shared" si="147"/>
        <v>0.20634920634920645</v>
      </c>
      <c r="N302" s="406">
        <f t="shared" si="148"/>
        <v>0.30944085014794581</v>
      </c>
      <c r="O302" s="330" t="s">
        <v>4</v>
      </c>
      <c r="P302" s="286" t="s">
        <v>4</v>
      </c>
      <c r="Q302" s="430"/>
      <c r="R302" s="422">
        <v>450</v>
      </c>
      <c r="S302" s="422">
        <f t="shared" si="165"/>
        <v>475</v>
      </c>
      <c r="T302" s="422">
        <f t="shared" si="166"/>
        <v>500</v>
      </c>
      <c r="U302" s="422">
        <f t="shared" si="167"/>
        <v>525</v>
      </c>
      <c r="V302" s="422">
        <f t="shared" si="168"/>
        <v>550</v>
      </c>
      <c r="W302" s="422">
        <f t="shared" si="169"/>
        <v>575</v>
      </c>
      <c r="X302" s="422">
        <f t="shared" si="170"/>
        <v>600</v>
      </c>
      <c r="Y302" s="431"/>
      <c r="Z302" s="432"/>
      <c r="AA302" s="419"/>
      <c r="AB302" s="420"/>
      <c r="AC302" s="420"/>
      <c r="AD302" s="420"/>
      <c r="AE302" s="420"/>
      <c r="AF302" s="420"/>
      <c r="AG302" s="420"/>
      <c r="AH302" s="420"/>
      <c r="AI302" s="431"/>
      <c r="AJ302" s="374"/>
      <c r="AK302" s="369"/>
      <c r="AL302" s="321"/>
      <c r="AM302" s="323"/>
      <c r="AN302" s="360">
        <f t="shared" si="182"/>
        <v>209.30232558139537</v>
      </c>
      <c r="AO302" s="343">
        <f t="shared" si="182"/>
        <v>220.93023255813955</v>
      </c>
      <c r="AP302" s="343">
        <f t="shared" si="182"/>
        <v>232.55813953488374</v>
      </c>
      <c r="AQ302" s="343">
        <f t="shared" si="182"/>
        <v>244.18604651162792</v>
      </c>
      <c r="AR302" s="343">
        <f t="shared" si="182"/>
        <v>255.81395348837211</v>
      </c>
      <c r="AS302" s="343">
        <f t="shared" si="182"/>
        <v>267.44186046511629</v>
      </c>
      <c r="AT302" s="343">
        <f t="shared" si="182"/>
        <v>279.06976744186045</v>
      </c>
      <c r="AU302" s="284" t="str">
        <f t="shared" si="158"/>
        <v>151310-E-002</v>
      </c>
      <c r="AV302" s="309" t="str">
        <f t="shared" si="180"/>
        <v>VIP01</v>
      </c>
      <c r="AW302" s="284" t="str">
        <f t="shared" si="159"/>
        <v>151512-E-002</v>
      </c>
      <c r="AX302" s="284" t="str">
        <f t="shared" si="181"/>
        <v>KI04</v>
      </c>
      <c r="AY302" s="284"/>
      <c r="AZ302" s="286"/>
    </row>
    <row r="303" spans="1:52" s="271" customFormat="1" ht="13.5" customHeight="1" x14ac:dyDescent="0.2">
      <c r="A303" s="512" t="s">
        <v>513</v>
      </c>
      <c r="B303" s="313" t="s">
        <v>515</v>
      </c>
      <c r="C303" s="551">
        <v>3</v>
      </c>
      <c r="D303" s="336">
        <v>165</v>
      </c>
      <c r="E303" s="272">
        <v>216</v>
      </c>
      <c r="F303" s="337">
        <v>63</v>
      </c>
      <c r="G303" s="305">
        <v>2.72</v>
      </c>
      <c r="H303" s="299">
        <f t="shared" si="145"/>
        <v>54.065743944636665</v>
      </c>
      <c r="I303" s="300">
        <f t="shared" si="163"/>
        <v>0.96545971329708336</v>
      </c>
      <c r="J303" s="404">
        <f t="shared" si="164"/>
        <v>2.6190476190476191</v>
      </c>
      <c r="K303" s="299">
        <f t="shared" si="146"/>
        <v>171.81818181818181</v>
      </c>
      <c r="L303" s="405">
        <f t="shared" si="162"/>
        <v>49.713539403265187</v>
      </c>
      <c r="M303" s="362">
        <f t="shared" si="147"/>
        <v>3.7114845938375413E-2</v>
      </c>
      <c r="N303" s="406">
        <f t="shared" si="148"/>
        <v>0.30049072705973623</v>
      </c>
      <c r="O303" s="330" t="s">
        <v>4</v>
      </c>
      <c r="P303" s="286" t="s">
        <v>4</v>
      </c>
      <c r="Q303" s="430"/>
      <c r="R303" s="422">
        <v>400</v>
      </c>
      <c r="S303" s="422">
        <f t="shared" si="165"/>
        <v>425</v>
      </c>
      <c r="T303" s="422">
        <f t="shared" si="166"/>
        <v>450</v>
      </c>
      <c r="U303" s="422">
        <f t="shared" si="167"/>
        <v>475</v>
      </c>
      <c r="V303" s="422">
        <f t="shared" si="168"/>
        <v>500</v>
      </c>
      <c r="W303" s="422">
        <f t="shared" si="169"/>
        <v>525</v>
      </c>
      <c r="X303" s="422">
        <f t="shared" si="170"/>
        <v>550</v>
      </c>
      <c r="Y303" s="298"/>
      <c r="Z303" s="356"/>
      <c r="AA303" s="419">
        <f>(R303-25)/2.6</f>
        <v>144.23076923076923</v>
      </c>
      <c r="AB303" s="420">
        <f>R303/2.6</f>
        <v>153.84615384615384</v>
      </c>
      <c r="AC303" s="420">
        <f>(R303+25)/2.6</f>
        <v>163.46153846153845</v>
      </c>
      <c r="AD303" s="420">
        <f>(R303+50)/2.6</f>
        <v>173.07692307692307</v>
      </c>
      <c r="AE303" s="420">
        <f>(R303+75)/2.6</f>
        <v>182.69230769230768</v>
      </c>
      <c r="AF303" s="420">
        <f>(R303+100)/2.6</f>
        <v>192.30769230769229</v>
      </c>
      <c r="AG303" s="420">
        <f>(R303+125)/2.6</f>
        <v>201.92307692307691</v>
      </c>
      <c r="AH303" s="420">
        <f>(R303+150)/2.6</f>
        <v>211.53846153846152</v>
      </c>
      <c r="AI303" s="420">
        <f>(S303+150)/2.6</f>
        <v>221.15384615384616</v>
      </c>
      <c r="AJ303" s="374"/>
      <c r="AK303" s="369"/>
      <c r="AL303" s="321"/>
      <c r="AM303" s="323"/>
      <c r="AN303" s="360">
        <f t="shared" si="182"/>
        <v>186.04651162790699</v>
      </c>
      <c r="AO303" s="343">
        <f t="shared" si="182"/>
        <v>197.67441860465118</v>
      </c>
      <c r="AP303" s="343">
        <f t="shared" si="182"/>
        <v>209.30232558139537</v>
      </c>
      <c r="AQ303" s="343">
        <f t="shared" si="182"/>
        <v>220.93023255813955</v>
      </c>
      <c r="AR303" s="343">
        <f t="shared" si="182"/>
        <v>232.55813953488374</v>
      </c>
      <c r="AS303" s="343">
        <f t="shared" si="182"/>
        <v>244.18604651162792</v>
      </c>
      <c r="AT303" s="343">
        <f t="shared" si="182"/>
        <v>255.81395348837211</v>
      </c>
      <c r="AU303" s="284" t="str">
        <f t="shared" si="158"/>
        <v>151310-E-002</v>
      </c>
      <c r="AV303" s="309" t="str">
        <f t="shared" si="180"/>
        <v>VIP01</v>
      </c>
      <c r="AW303" s="284" t="str">
        <f t="shared" si="159"/>
        <v>151512-E-002</v>
      </c>
      <c r="AX303" s="284" t="str">
        <f t="shared" si="181"/>
        <v>KI03</v>
      </c>
      <c r="AY303" s="284"/>
      <c r="AZ303" s="286"/>
    </row>
    <row r="304" spans="1:52" s="271" customFormat="1" ht="13.5" customHeight="1" x14ac:dyDescent="0.2">
      <c r="A304" s="512" t="s">
        <v>513</v>
      </c>
      <c r="B304" s="463" t="s">
        <v>631</v>
      </c>
      <c r="C304" s="553"/>
      <c r="D304" s="336">
        <v>159</v>
      </c>
      <c r="E304" s="272">
        <v>216</v>
      </c>
      <c r="F304" s="337">
        <v>63</v>
      </c>
      <c r="G304" s="305">
        <v>2.77</v>
      </c>
      <c r="H304" s="299">
        <f t="shared" si="145"/>
        <v>52.131527844752306</v>
      </c>
      <c r="I304" s="300">
        <f t="shared" si="163"/>
        <v>0.93092014008486257</v>
      </c>
      <c r="J304" s="404">
        <f t="shared" si="164"/>
        <v>2.5238095238095237</v>
      </c>
      <c r="K304" s="299">
        <f t="shared" si="146"/>
        <v>178.30188679245285</v>
      </c>
      <c r="L304" s="405">
        <f t="shared" si="162"/>
        <v>48.801286868278382</v>
      </c>
      <c r="M304" s="362">
        <f t="shared" si="147"/>
        <v>8.8877428227608773E-2</v>
      </c>
      <c r="N304" s="406">
        <f t="shared" si="148"/>
        <v>0.30039903250029137</v>
      </c>
      <c r="O304" s="330" t="s">
        <v>56</v>
      </c>
      <c r="P304" s="286" t="s">
        <v>43</v>
      </c>
      <c r="Q304" s="430"/>
      <c r="R304" s="422">
        <v>400</v>
      </c>
      <c r="S304" s="422">
        <f t="shared" si="165"/>
        <v>425</v>
      </c>
      <c r="T304" s="422">
        <f t="shared" si="166"/>
        <v>450</v>
      </c>
      <c r="U304" s="422">
        <f t="shared" si="167"/>
        <v>475</v>
      </c>
      <c r="V304" s="422">
        <f t="shared" si="168"/>
        <v>500</v>
      </c>
      <c r="W304" s="422">
        <f t="shared" si="169"/>
        <v>525</v>
      </c>
      <c r="X304" s="422">
        <f t="shared" si="170"/>
        <v>550</v>
      </c>
      <c r="Y304" s="298"/>
      <c r="Z304" s="356"/>
      <c r="AA304" s="419"/>
      <c r="AB304" s="420"/>
      <c r="AC304" s="420"/>
      <c r="AD304" s="420"/>
      <c r="AE304" s="420"/>
      <c r="AF304" s="420"/>
      <c r="AG304" s="420"/>
      <c r="AH304" s="420"/>
      <c r="AI304" s="420"/>
      <c r="AJ304" s="374"/>
      <c r="AK304" s="369"/>
      <c r="AL304" s="321"/>
      <c r="AM304" s="323"/>
      <c r="AN304" s="360">
        <f t="shared" si="182"/>
        <v>186.04651162790699</v>
      </c>
      <c r="AO304" s="343">
        <f t="shared" si="182"/>
        <v>197.67441860465118</v>
      </c>
      <c r="AP304" s="343">
        <f t="shared" si="182"/>
        <v>209.30232558139537</v>
      </c>
      <c r="AQ304" s="343">
        <f t="shared" si="182"/>
        <v>220.93023255813955</v>
      </c>
      <c r="AR304" s="343">
        <f t="shared" si="182"/>
        <v>232.55813953488374</v>
      </c>
      <c r="AS304" s="343">
        <f t="shared" si="182"/>
        <v>244.18604651162792</v>
      </c>
      <c r="AT304" s="343">
        <f t="shared" si="182"/>
        <v>255.81395348837211</v>
      </c>
      <c r="AU304" s="284" t="str">
        <f t="shared" si="158"/>
        <v>151310-E-002</v>
      </c>
      <c r="AV304" s="309" t="str">
        <f t="shared" si="180"/>
        <v>VIP01</v>
      </c>
      <c r="AW304" s="284" t="str">
        <f t="shared" si="159"/>
        <v>151512-E-002</v>
      </c>
      <c r="AX304" s="284" t="str">
        <f t="shared" si="181"/>
        <v>KI03</v>
      </c>
      <c r="AY304" s="284"/>
      <c r="AZ304" s="286"/>
    </row>
    <row r="305" spans="1:52" s="30" customFormat="1" ht="13.5" customHeight="1" x14ac:dyDescent="0.2">
      <c r="A305" s="579" t="s">
        <v>694</v>
      </c>
      <c r="B305" s="483" t="s">
        <v>695</v>
      </c>
      <c r="C305" s="551">
        <v>2</v>
      </c>
      <c r="D305" s="466">
        <v>140</v>
      </c>
      <c r="E305" s="467">
        <v>200</v>
      </c>
      <c r="F305" s="325">
        <v>51</v>
      </c>
      <c r="G305" s="580">
        <v>3.2</v>
      </c>
      <c r="H305" s="481">
        <f t="shared" si="145"/>
        <v>53.710937499999993</v>
      </c>
      <c r="I305" s="485">
        <f t="shared" si="163"/>
        <v>0.95912388392857129</v>
      </c>
      <c r="J305" s="486">
        <f t="shared" si="164"/>
        <v>2.7450980392156863</v>
      </c>
      <c r="K305" s="481">
        <f t="shared" si="146"/>
        <v>182.46811224489795</v>
      </c>
      <c r="L305" s="487">
        <f t="shared" si="162"/>
        <v>45.792750517958623</v>
      </c>
      <c r="M305" s="488">
        <f t="shared" si="147"/>
        <v>0.14215686274509809</v>
      </c>
      <c r="N305" s="489">
        <f t="shared" si="148"/>
        <v>0.29255119047480166</v>
      </c>
      <c r="O305" s="466" t="s">
        <v>287</v>
      </c>
      <c r="P305" s="468" t="s">
        <v>287</v>
      </c>
      <c r="Q305" s="581"/>
      <c r="R305" s="422">
        <v>550</v>
      </c>
      <c r="S305" s="422">
        <f t="shared" si="165"/>
        <v>575</v>
      </c>
      <c r="T305" s="422">
        <f t="shared" si="166"/>
        <v>600</v>
      </c>
      <c r="U305" s="422">
        <f t="shared" si="167"/>
        <v>625</v>
      </c>
      <c r="V305" s="422">
        <f t="shared" si="168"/>
        <v>650</v>
      </c>
      <c r="W305" s="422">
        <f t="shared" si="169"/>
        <v>675</v>
      </c>
      <c r="X305" s="422">
        <f t="shared" si="170"/>
        <v>700</v>
      </c>
      <c r="Y305" s="431"/>
      <c r="Z305" s="432"/>
      <c r="AA305" s="582"/>
      <c r="AB305" s="583"/>
      <c r="AC305" s="583"/>
      <c r="AD305" s="583"/>
      <c r="AE305" s="583"/>
      <c r="AF305" s="583"/>
      <c r="AG305" s="583"/>
      <c r="AH305" s="583"/>
      <c r="AI305" s="583"/>
      <c r="AJ305" s="493"/>
      <c r="AK305" s="584"/>
      <c r="AL305" s="585"/>
      <c r="AM305" s="586"/>
      <c r="AN305" s="492">
        <f t="shared" si="182"/>
        <v>255.81395348837211</v>
      </c>
      <c r="AO305" s="481">
        <f t="shared" si="182"/>
        <v>267.44186046511629</v>
      </c>
      <c r="AP305" s="481">
        <f t="shared" si="182"/>
        <v>279.06976744186045</v>
      </c>
      <c r="AQ305" s="481">
        <f t="shared" si="182"/>
        <v>290.69767441860466</v>
      </c>
      <c r="AR305" s="481">
        <f t="shared" si="182"/>
        <v>302.32558139534888</v>
      </c>
      <c r="AS305" s="481">
        <f t="shared" si="182"/>
        <v>313.95348837209303</v>
      </c>
      <c r="AT305" s="481">
        <f t="shared" si="182"/>
        <v>325.58139534883725</v>
      </c>
      <c r="AU305" s="396" t="str">
        <f t="shared" si="158"/>
        <v>151310-E-003 + 3x151310-D-024</v>
      </c>
      <c r="AV305" s="482" t="str">
        <f t="shared" si="180"/>
        <v>VIP01</v>
      </c>
      <c r="AW305" s="396" t="str">
        <f t="shared" si="159"/>
        <v>151512-E-003 + 3x151310-D-024</v>
      </c>
      <c r="AX305" s="467" t="str">
        <f t="shared" si="181"/>
        <v>KI04</v>
      </c>
      <c r="AY305" s="467"/>
      <c r="AZ305" s="468"/>
    </row>
    <row r="306" spans="1:52" s="271" customFormat="1" ht="13.5" customHeight="1" x14ac:dyDescent="0.2">
      <c r="A306" s="512" t="s">
        <v>640</v>
      </c>
      <c r="B306" s="313" t="s">
        <v>664</v>
      </c>
      <c r="C306" s="551">
        <v>2</v>
      </c>
      <c r="D306" s="336">
        <v>135</v>
      </c>
      <c r="E306" s="272">
        <v>200</v>
      </c>
      <c r="F306" s="325">
        <v>51</v>
      </c>
      <c r="G306" s="501">
        <v>2.7</v>
      </c>
      <c r="H306" s="387">
        <f t="shared" si="145"/>
        <v>68.587105624142652</v>
      </c>
      <c r="I306" s="388">
        <f t="shared" si="163"/>
        <v>1.2247697432882616</v>
      </c>
      <c r="J306" s="407">
        <f t="shared" si="164"/>
        <v>2.6470588235294117</v>
      </c>
      <c r="K306" s="387">
        <f t="shared" si="146"/>
        <v>172.02380952380955</v>
      </c>
      <c r="L306" s="408">
        <f t="shared" si="162"/>
        <v>44.967588327594349</v>
      </c>
      <c r="M306" s="389">
        <f t="shared" si="147"/>
        <v>1.9607843137254995E-2</v>
      </c>
      <c r="N306" s="409">
        <f t="shared" si="148"/>
        <v>0.26663134726008891</v>
      </c>
      <c r="O306" s="336" t="s">
        <v>4</v>
      </c>
      <c r="P306" s="337" t="s">
        <v>4</v>
      </c>
      <c r="Q306" s="502"/>
      <c r="R306" s="422">
        <v>500</v>
      </c>
      <c r="S306" s="422">
        <f t="shared" si="165"/>
        <v>525</v>
      </c>
      <c r="T306" s="422">
        <f t="shared" si="166"/>
        <v>550</v>
      </c>
      <c r="U306" s="422">
        <f t="shared" si="167"/>
        <v>575</v>
      </c>
      <c r="V306" s="422">
        <f t="shared" si="168"/>
        <v>600</v>
      </c>
      <c r="W306" s="422">
        <f t="shared" si="169"/>
        <v>625</v>
      </c>
      <c r="X306" s="422">
        <f t="shared" si="170"/>
        <v>650</v>
      </c>
      <c r="Y306" s="431"/>
      <c r="Z306" s="432"/>
      <c r="AA306" s="503"/>
      <c r="AB306" s="504"/>
      <c r="AC306" s="504"/>
      <c r="AD306" s="504"/>
      <c r="AE306" s="504"/>
      <c r="AF306" s="504"/>
      <c r="AG306" s="504"/>
      <c r="AH306" s="504"/>
      <c r="AI306" s="504"/>
      <c r="AJ306" s="390"/>
      <c r="AK306" s="391"/>
      <c r="AL306" s="392"/>
      <c r="AM306" s="393"/>
      <c r="AN306" s="360">
        <f t="shared" si="182"/>
        <v>232.55813953488374</v>
      </c>
      <c r="AO306" s="343">
        <f t="shared" si="182"/>
        <v>244.18604651162792</v>
      </c>
      <c r="AP306" s="343">
        <f t="shared" si="182"/>
        <v>255.81395348837211</v>
      </c>
      <c r="AQ306" s="343">
        <f t="shared" si="182"/>
        <v>267.44186046511629</v>
      </c>
      <c r="AR306" s="343">
        <f t="shared" si="182"/>
        <v>279.06976744186045</v>
      </c>
      <c r="AS306" s="343">
        <f t="shared" si="182"/>
        <v>290.69767441860466</v>
      </c>
      <c r="AT306" s="343">
        <f t="shared" si="182"/>
        <v>302.32558139534888</v>
      </c>
      <c r="AU306" s="396" t="str">
        <f t="shared" si="158"/>
        <v>151310-E-003 + 3x151310-D-024</v>
      </c>
      <c r="AV306" s="394" t="str">
        <f t="shared" si="180"/>
        <v>VIP01</v>
      </c>
      <c r="AW306" s="396" t="str">
        <f t="shared" si="159"/>
        <v>151512-E-003 + 3x151310-D-024</v>
      </c>
      <c r="AX306" s="272" t="str">
        <f t="shared" si="181"/>
        <v>KI03</v>
      </c>
      <c r="AY306" s="272"/>
      <c r="AZ306" s="337"/>
    </row>
    <row r="307" spans="1:52" s="271" customFormat="1" ht="13.5" customHeight="1" x14ac:dyDescent="0.2">
      <c r="A307" s="512" t="s">
        <v>640</v>
      </c>
      <c r="B307" s="313" t="s">
        <v>601</v>
      </c>
      <c r="C307" s="551">
        <v>3</v>
      </c>
      <c r="D307" s="336">
        <v>125</v>
      </c>
      <c r="E307" s="272">
        <v>200</v>
      </c>
      <c r="F307" s="325">
        <v>51</v>
      </c>
      <c r="G307" s="305">
        <v>2.54</v>
      </c>
      <c r="H307" s="299">
        <f t="shared" si="145"/>
        <v>62.000124000248</v>
      </c>
      <c r="I307" s="300">
        <f t="shared" si="163"/>
        <v>1.107145071433</v>
      </c>
      <c r="J307" s="404">
        <f t="shared" si="164"/>
        <v>2.4509803921568629</v>
      </c>
      <c r="K307" s="299">
        <f t="shared" si="146"/>
        <v>148.62857142857141</v>
      </c>
      <c r="L307" s="405">
        <f t="shared" si="162"/>
        <v>43.270082042908122</v>
      </c>
      <c r="M307" s="362">
        <f t="shared" si="147"/>
        <v>3.5047089702022485E-2</v>
      </c>
      <c r="N307" s="406">
        <f t="shared" si="148"/>
        <v>0.30170276812662999</v>
      </c>
      <c r="O307" s="330" t="s">
        <v>65</v>
      </c>
      <c r="P307" s="286" t="s">
        <v>65</v>
      </c>
      <c r="Q307" s="430"/>
      <c r="R307" s="422">
        <v>400</v>
      </c>
      <c r="S307" s="422">
        <f t="shared" si="165"/>
        <v>425</v>
      </c>
      <c r="T307" s="422">
        <f t="shared" si="166"/>
        <v>450</v>
      </c>
      <c r="U307" s="422">
        <f t="shared" si="167"/>
        <v>475</v>
      </c>
      <c r="V307" s="422">
        <f t="shared" si="168"/>
        <v>500</v>
      </c>
      <c r="W307" s="422">
        <f t="shared" si="169"/>
        <v>525</v>
      </c>
      <c r="X307" s="422">
        <f t="shared" si="170"/>
        <v>550</v>
      </c>
      <c r="Y307" s="298"/>
      <c r="Z307" s="356"/>
      <c r="AA307" s="419"/>
      <c r="AB307" s="420"/>
      <c r="AC307" s="420"/>
      <c r="AD307" s="420"/>
      <c r="AE307" s="420"/>
      <c r="AF307" s="420"/>
      <c r="AG307" s="420"/>
      <c r="AH307" s="420"/>
      <c r="AI307" s="420"/>
      <c r="AJ307" s="374"/>
      <c r="AK307" s="369"/>
      <c r="AL307" s="321"/>
      <c r="AM307" s="323"/>
      <c r="AN307" s="360">
        <f t="shared" si="182"/>
        <v>186.04651162790699</v>
      </c>
      <c r="AO307" s="343">
        <f t="shared" si="182"/>
        <v>197.67441860465118</v>
      </c>
      <c r="AP307" s="343">
        <f t="shared" si="182"/>
        <v>209.30232558139537</v>
      </c>
      <c r="AQ307" s="343">
        <f t="shared" si="182"/>
        <v>220.93023255813955</v>
      </c>
      <c r="AR307" s="343">
        <f t="shared" si="182"/>
        <v>232.55813953488374</v>
      </c>
      <c r="AS307" s="343">
        <f t="shared" si="182"/>
        <v>244.18604651162792</v>
      </c>
      <c r="AT307" s="343">
        <f t="shared" si="182"/>
        <v>255.81395348837211</v>
      </c>
      <c r="AU307" s="396" t="str">
        <f t="shared" si="158"/>
        <v>151310-E-003 + 3x151310-D-024</v>
      </c>
      <c r="AV307" s="309" t="str">
        <f t="shared" si="180"/>
        <v>VIP02</v>
      </c>
      <c r="AW307" s="396" t="str">
        <f t="shared" si="159"/>
        <v>151512-E-003 + 3x151310-D-024</v>
      </c>
      <c r="AX307" s="284" t="str">
        <f t="shared" si="181"/>
        <v>KI02</v>
      </c>
      <c r="AY307" s="284"/>
      <c r="AZ307" s="286"/>
    </row>
    <row r="308" spans="1:52" s="271" customFormat="1" ht="13.5" customHeight="1" x14ac:dyDescent="0.2">
      <c r="A308" s="512" t="s">
        <v>640</v>
      </c>
      <c r="B308" s="348" t="s">
        <v>264</v>
      </c>
      <c r="C308" s="551">
        <v>4</v>
      </c>
      <c r="D308" s="336">
        <v>150</v>
      </c>
      <c r="E308" s="272">
        <v>216</v>
      </c>
      <c r="F308" s="337">
        <v>63</v>
      </c>
      <c r="G308" s="301">
        <v>2.35</v>
      </c>
      <c r="H308" s="299">
        <f t="shared" ref="H308:H389" si="183">R308/(G308*G308)</f>
        <v>58.850158442734262</v>
      </c>
      <c r="I308" s="300">
        <f t="shared" si="163"/>
        <v>1.0508956864773975</v>
      </c>
      <c r="J308" s="404">
        <f t="shared" si="164"/>
        <v>2.3809523809523809</v>
      </c>
      <c r="K308" s="299">
        <f t="shared" ref="K308:K389" si="184">F308*(R308/56)/J308</f>
        <v>153.5625</v>
      </c>
      <c r="L308" s="405">
        <f t="shared" si="162"/>
        <v>47.4</v>
      </c>
      <c r="M308" s="362">
        <f t="shared" ref="M308:M389" si="185">-(J308-G308)/G308</f>
        <v>-1.3171225937183336E-2</v>
      </c>
      <c r="N308" s="406">
        <f t="shared" ref="N308:N389" si="186">+(L308/(R308/56))*G308/F308</f>
        <v>0.30465641025641021</v>
      </c>
      <c r="O308" s="330" t="s">
        <v>45</v>
      </c>
      <c r="P308" s="286" t="s">
        <v>45</v>
      </c>
      <c r="Q308" s="330"/>
      <c r="R308" s="272">
        <v>325</v>
      </c>
      <c r="S308" s="272">
        <f t="shared" si="165"/>
        <v>350</v>
      </c>
      <c r="T308" s="272">
        <f t="shared" si="166"/>
        <v>375</v>
      </c>
      <c r="U308" s="272">
        <f t="shared" si="167"/>
        <v>400</v>
      </c>
      <c r="V308" s="272">
        <f t="shared" si="168"/>
        <v>425</v>
      </c>
      <c r="W308" s="272">
        <f t="shared" si="169"/>
        <v>450</v>
      </c>
      <c r="X308" s="272">
        <f t="shared" si="170"/>
        <v>475</v>
      </c>
      <c r="Y308" s="274" t="s">
        <v>321</v>
      </c>
      <c r="Z308" s="356"/>
      <c r="AA308" s="360">
        <f t="shared" ref="AA308:AA316" si="187">(R308-25)/2.6</f>
        <v>115.38461538461539</v>
      </c>
      <c r="AB308" s="343">
        <f t="shared" ref="AB308:AB316" si="188">R308/2.6</f>
        <v>125</v>
      </c>
      <c r="AC308" s="343">
        <f t="shared" ref="AC308:AC316" si="189">(R308+25)/2.6</f>
        <v>134.61538461538461</v>
      </c>
      <c r="AD308" s="343">
        <f t="shared" ref="AD308:AD316" si="190">(R308+50)/2.6</f>
        <v>144.23076923076923</v>
      </c>
      <c r="AE308" s="343">
        <f t="shared" ref="AE308:AE316" si="191">(R308+75)/2.6</f>
        <v>153.84615384615384</v>
      </c>
      <c r="AF308" s="343">
        <f t="shared" ref="AF308:AF316" si="192">(R308+100)/2.6</f>
        <v>163.46153846153845</v>
      </c>
      <c r="AG308" s="343">
        <f t="shared" ref="AG308:AG316" si="193">(R308+125)/2.6</f>
        <v>173.07692307692307</v>
      </c>
      <c r="AH308" s="343">
        <f t="shared" ref="AH308:AH316" si="194">(R308+150)/2.6</f>
        <v>182.69230769230768</v>
      </c>
      <c r="AI308" s="274" t="s">
        <v>331</v>
      </c>
      <c r="AJ308" s="374"/>
      <c r="AK308" s="369"/>
      <c r="AL308" s="321"/>
      <c r="AM308" s="323"/>
      <c r="AN308" s="360">
        <f t="shared" si="182"/>
        <v>151.16279069767444</v>
      </c>
      <c r="AO308" s="343">
        <f t="shared" si="182"/>
        <v>162.79069767441862</v>
      </c>
      <c r="AP308" s="343">
        <f t="shared" si="182"/>
        <v>174.41860465116281</v>
      </c>
      <c r="AQ308" s="343">
        <f t="shared" si="182"/>
        <v>186.04651162790699</v>
      </c>
      <c r="AR308" s="343">
        <f t="shared" si="182"/>
        <v>197.67441860465118</v>
      </c>
      <c r="AS308" s="343">
        <f t="shared" si="182"/>
        <v>209.30232558139537</v>
      </c>
      <c r="AT308" s="343">
        <f t="shared" si="182"/>
        <v>220.93023255813955</v>
      </c>
      <c r="AU308" s="284" t="str">
        <f t="shared" si="158"/>
        <v>151310-E-002</v>
      </c>
      <c r="AV308" s="309" t="str">
        <f t="shared" si="180"/>
        <v>VIP02</v>
      </c>
      <c r="AW308" s="284" t="str">
        <f t="shared" si="159"/>
        <v>151512-E-002</v>
      </c>
      <c r="AX308" s="284" t="str">
        <f t="shared" si="181"/>
        <v>KI02</v>
      </c>
      <c r="AY308" s="320"/>
      <c r="AZ308" s="328"/>
    </row>
    <row r="309" spans="1:52" s="271" customFormat="1" ht="13.5" customHeight="1" x14ac:dyDescent="0.2">
      <c r="A309" s="512" t="s">
        <v>640</v>
      </c>
      <c r="B309" s="348" t="s">
        <v>713</v>
      </c>
      <c r="C309" s="551">
        <v>5</v>
      </c>
      <c r="D309" s="336">
        <v>150</v>
      </c>
      <c r="E309" s="272">
        <v>216</v>
      </c>
      <c r="F309" s="337">
        <v>63</v>
      </c>
      <c r="G309" s="301">
        <v>2.31</v>
      </c>
      <c r="H309" s="299">
        <f t="shared" si="183"/>
        <v>60.905905061749216</v>
      </c>
      <c r="I309" s="300">
        <f t="shared" si="163"/>
        <v>1.087605447531236</v>
      </c>
      <c r="J309" s="404">
        <f t="shared" si="164"/>
        <v>2.3809523809523809</v>
      </c>
      <c r="K309" s="299">
        <f t="shared" si="184"/>
        <v>153.5625</v>
      </c>
      <c r="L309" s="405">
        <f t="shared" si="162"/>
        <v>47.4</v>
      </c>
      <c r="M309" s="362">
        <f t="shared" si="185"/>
        <v>-3.071531642960211E-2</v>
      </c>
      <c r="N309" s="406">
        <f t="shared" si="186"/>
        <v>0.29947076923076921</v>
      </c>
      <c r="O309" s="330" t="s">
        <v>4</v>
      </c>
      <c r="P309" s="286" t="s">
        <v>4</v>
      </c>
      <c r="Q309" s="330" t="s">
        <v>27</v>
      </c>
      <c r="R309" s="272">
        <v>325</v>
      </c>
      <c r="S309" s="272">
        <f t="shared" si="165"/>
        <v>350</v>
      </c>
      <c r="T309" s="272">
        <f t="shared" si="166"/>
        <v>375</v>
      </c>
      <c r="U309" s="272">
        <f t="shared" si="167"/>
        <v>400</v>
      </c>
      <c r="V309" s="272">
        <f t="shared" si="168"/>
        <v>425</v>
      </c>
      <c r="W309" s="272">
        <f t="shared" si="169"/>
        <v>450</v>
      </c>
      <c r="X309" s="272">
        <f t="shared" si="170"/>
        <v>475</v>
      </c>
      <c r="Y309" s="274" t="s">
        <v>321</v>
      </c>
      <c r="Z309" s="356"/>
      <c r="AA309" s="360">
        <f>(R309-25)/2.6</f>
        <v>115.38461538461539</v>
      </c>
      <c r="AB309" s="343">
        <f>R309/2.6</f>
        <v>125</v>
      </c>
      <c r="AC309" s="343">
        <f>(R309+25)/2.6</f>
        <v>134.61538461538461</v>
      </c>
      <c r="AD309" s="343">
        <f>(R309+50)/2.6</f>
        <v>144.23076923076923</v>
      </c>
      <c r="AE309" s="343">
        <f>(R309+75)/2.6</f>
        <v>153.84615384615384</v>
      </c>
      <c r="AF309" s="343">
        <f>(R309+100)/2.6</f>
        <v>163.46153846153845</v>
      </c>
      <c r="AG309" s="343">
        <f>(R309+125)/2.6</f>
        <v>173.07692307692307</v>
      </c>
      <c r="AH309" s="343">
        <f>(R309+150)/2.6</f>
        <v>182.69230769230768</v>
      </c>
      <c r="AI309" s="274" t="s">
        <v>331</v>
      </c>
      <c r="AJ309" s="374"/>
      <c r="AK309" s="369"/>
      <c r="AL309" s="321"/>
      <c r="AM309" s="323"/>
      <c r="AN309" s="360">
        <f t="shared" si="182"/>
        <v>151.16279069767444</v>
      </c>
      <c r="AO309" s="343">
        <f t="shared" si="182"/>
        <v>162.79069767441862</v>
      </c>
      <c r="AP309" s="343">
        <f t="shared" si="182"/>
        <v>174.41860465116281</v>
      </c>
      <c r="AQ309" s="343">
        <f t="shared" si="182"/>
        <v>186.04651162790699</v>
      </c>
      <c r="AR309" s="343">
        <f t="shared" si="182"/>
        <v>197.67441860465118</v>
      </c>
      <c r="AS309" s="343">
        <f t="shared" si="182"/>
        <v>209.30232558139537</v>
      </c>
      <c r="AT309" s="343">
        <f t="shared" si="182"/>
        <v>220.93023255813955</v>
      </c>
      <c r="AU309" s="284" t="str">
        <f t="shared" si="158"/>
        <v>151310-E-002</v>
      </c>
      <c r="AV309" s="309" t="str">
        <f t="shared" si="180"/>
        <v>VIP02</v>
      </c>
      <c r="AW309" s="284" t="str">
        <f t="shared" si="159"/>
        <v>151512-E-002</v>
      </c>
      <c r="AX309" s="284" t="str">
        <f t="shared" si="181"/>
        <v>KI02</v>
      </c>
      <c r="AY309" s="320"/>
      <c r="AZ309" s="328"/>
    </row>
    <row r="310" spans="1:52" s="271" customFormat="1" ht="13.5" customHeight="1" x14ac:dyDescent="0.2">
      <c r="A310" s="512" t="s">
        <v>640</v>
      </c>
      <c r="B310" s="348" t="s">
        <v>392</v>
      </c>
      <c r="C310" s="551">
        <v>6</v>
      </c>
      <c r="D310" s="336">
        <v>160</v>
      </c>
      <c r="E310" s="272">
        <v>216</v>
      </c>
      <c r="F310" s="337">
        <v>63</v>
      </c>
      <c r="G310" s="301">
        <v>3</v>
      </c>
      <c r="H310" s="299">
        <f t="shared" si="183"/>
        <v>47.222222222222221</v>
      </c>
      <c r="I310" s="300">
        <f t="shared" si="163"/>
        <v>0.84325396825396826</v>
      </c>
      <c r="J310" s="404">
        <f t="shared" si="164"/>
        <v>2.5396825396825395</v>
      </c>
      <c r="K310" s="299">
        <f t="shared" si="184"/>
        <v>188.26171875</v>
      </c>
      <c r="L310" s="405">
        <f t="shared" si="162"/>
        <v>48.954509496061739</v>
      </c>
      <c r="M310" s="362">
        <f t="shared" si="185"/>
        <v>0.15343915343915349</v>
      </c>
      <c r="N310" s="406">
        <f t="shared" si="186"/>
        <v>0.3071655497792109</v>
      </c>
      <c r="O310" s="330" t="s">
        <v>33</v>
      </c>
      <c r="P310" s="286" t="s">
        <v>33</v>
      </c>
      <c r="Q310" s="330" t="s">
        <v>27</v>
      </c>
      <c r="R310" s="272">
        <v>425</v>
      </c>
      <c r="S310" s="272">
        <f t="shared" si="165"/>
        <v>450</v>
      </c>
      <c r="T310" s="272">
        <f t="shared" si="166"/>
        <v>475</v>
      </c>
      <c r="U310" s="272">
        <f t="shared" si="167"/>
        <v>500</v>
      </c>
      <c r="V310" s="272">
        <f t="shared" si="168"/>
        <v>525</v>
      </c>
      <c r="W310" s="272">
        <f t="shared" si="169"/>
        <v>550</v>
      </c>
      <c r="X310" s="272">
        <f t="shared" si="170"/>
        <v>575</v>
      </c>
      <c r="Y310" s="274" t="s">
        <v>321</v>
      </c>
      <c r="Z310" s="356"/>
      <c r="AA310" s="360">
        <f t="shared" si="187"/>
        <v>153.84615384615384</v>
      </c>
      <c r="AB310" s="343">
        <f t="shared" si="188"/>
        <v>163.46153846153845</v>
      </c>
      <c r="AC310" s="343">
        <f t="shared" si="189"/>
        <v>173.07692307692307</v>
      </c>
      <c r="AD310" s="343">
        <f t="shared" si="190"/>
        <v>182.69230769230768</v>
      </c>
      <c r="AE310" s="343">
        <f t="shared" si="191"/>
        <v>192.30769230769229</v>
      </c>
      <c r="AF310" s="343">
        <f t="shared" si="192"/>
        <v>201.92307692307691</v>
      </c>
      <c r="AG310" s="343">
        <f t="shared" si="193"/>
        <v>211.53846153846152</v>
      </c>
      <c r="AH310" s="343">
        <f t="shared" si="194"/>
        <v>221.15384615384616</v>
      </c>
      <c r="AI310" s="274" t="s">
        <v>331</v>
      </c>
      <c r="AJ310" s="374"/>
      <c r="AK310" s="369"/>
      <c r="AL310" s="321"/>
      <c r="AM310" s="323"/>
      <c r="AN310" s="360">
        <f t="shared" si="182"/>
        <v>197.67441860465118</v>
      </c>
      <c r="AO310" s="343">
        <f t="shared" si="182"/>
        <v>209.30232558139537</v>
      </c>
      <c r="AP310" s="343">
        <f t="shared" si="182"/>
        <v>220.93023255813955</v>
      </c>
      <c r="AQ310" s="343">
        <f t="shared" si="182"/>
        <v>232.55813953488374</v>
      </c>
      <c r="AR310" s="343">
        <f t="shared" si="182"/>
        <v>244.18604651162792</v>
      </c>
      <c r="AS310" s="343">
        <f t="shared" si="182"/>
        <v>255.81395348837211</v>
      </c>
      <c r="AT310" s="343">
        <f t="shared" si="182"/>
        <v>267.44186046511629</v>
      </c>
      <c r="AU310" s="284" t="str">
        <f t="shared" si="158"/>
        <v>151310-E-002</v>
      </c>
      <c r="AV310" s="309" t="str">
        <f t="shared" si="180"/>
        <v>VIP01</v>
      </c>
      <c r="AW310" s="284" t="str">
        <f t="shared" si="159"/>
        <v>151512-E-002</v>
      </c>
      <c r="AX310" s="284" t="str">
        <f t="shared" si="181"/>
        <v>KI04</v>
      </c>
      <c r="AY310" s="320"/>
      <c r="AZ310" s="328"/>
    </row>
    <row r="311" spans="1:52" s="271" customFormat="1" ht="13.5" customHeight="1" x14ac:dyDescent="0.2">
      <c r="A311" s="512" t="s">
        <v>640</v>
      </c>
      <c r="B311" s="348" t="s">
        <v>650</v>
      </c>
      <c r="C311" s="551">
        <v>7</v>
      </c>
      <c r="D311" s="336">
        <v>160</v>
      </c>
      <c r="E311" s="272">
        <v>216</v>
      </c>
      <c r="F311" s="337">
        <v>63</v>
      </c>
      <c r="G311" s="301">
        <v>2.54</v>
      </c>
      <c r="H311" s="299">
        <f t="shared" si="183"/>
        <v>54.250108500217003</v>
      </c>
      <c r="I311" s="300">
        <f t="shared" si="163"/>
        <v>0.968751937503875</v>
      </c>
      <c r="J311" s="404">
        <f t="shared" si="164"/>
        <v>2.5396825396825395</v>
      </c>
      <c r="K311" s="299">
        <f t="shared" si="184"/>
        <v>155.0390625</v>
      </c>
      <c r="L311" s="405">
        <f t="shared" si="162"/>
        <v>48.954509496061739</v>
      </c>
      <c r="M311" s="362">
        <f t="shared" si="185"/>
        <v>1.2498437695295038E-4</v>
      </c>
      <c r="N311" s="406">
        <f t="shared" si="186"/>
        <v>0.31579543903491253</v>
      </c>
      <c r="O311" s="330" t="s">
        <v>4</v>
      </c>
      <c r="P311" s="286" t="s">
        <v>4</v>
      </c>
      <c r="Q311" s="330" t="s">
        <v>27</v>
      </c>
      <c r="R311" s="272">
        <v>350</v>
      </c>
      <c r="S311" s="272">
        <f t="shared" si="165"/>
        <v>375</v>
      </c>
      <c r="T311" s="272">
        <f t="shared" si="166"/>
        <v>400</v>
      </c>
      <c r="U311" s="272">
        <f t="shared" si="167"/>
        <v>425</v>
      </c>
      <c r="V311" s="272">
        <f t="shared" si="168"/>
        <v>450</v>
      </c>
      <c r="W311" s="272">
        <f t="shared" si="169"/>
        <v>475</v>
      </c>
      <c r="X311" s="272">
        <f t="shared" si="170"/>
        <v>500</v>
      </c>
      <c r="Y311" s="274" t="s">
        <v>321</v>
      </c>
      <c r="Z311" s="356"/>
      <c r="AA311" s="360">
        <f t="shared" si="187"/>
        <v>125</v>
      </c>
      <c r="AB311" s="343">
        <f t="shared" si="188"/>
        <v>134.61538461538461</v>
      </c>
      <c r="AC311" s="343">
        <f t="shared" si="189"/>
        <v>144.23076923076923</v>
      </c>
      <c r="AD311" s="343">
        <f t="shared" si="190"/>
        <v>153.84615384615384</v>
      </c>
      <c r="AE311" s="343">
        <f t="shared" si="191"/>
        <v>163.46153846153845</v>
      </c>
      <c r="AF311" s="343">
        <f t="shared" si="192"/>
        <v>173.07692307692307</v>
      </c>
      <c r="AG311" s="343">
        <f t="shared" si="193"/>
        <v>182.69230769230768</v>
      </c>
      <c r="AH311" s="343">
        <f t="shared" si="194"/>
        <v>192.30769230769229</v>
      </c>
      <c r="AI311" s="274" t="s">
        <v>331</v>
      </c>
      <c r="AJ311" s="274" t="s">
        <v>330</v>
      </c>
      <c r="AK311" s="274" t="s">
        <v>329</v>
      </c>
      <c r="AL311" s="274" t="s">
        <v>328</v>
      </c>
      <c r="AM311" s="274" t="s">
        <v>284</v>
      </c>
      <c r="AN311" s="360">
        <f t="shared" si="182"/>
        <v>162.79069767441862</v>
      </c>
      <c r="AO311" s="343">
        <f t="shared" si="182"/>
        <v>174.41860465116281</v>
      </c>
      <c r="AP311" s="343">
        <f t="shared" si="182"/>
        <v>186.04651162790699</v>
      </c>
      <c r="AQ311" s="343">
        <f t="shared" si="182"/>
        <v>197.67441860465118</v>
      </c>
      <c r="AR311" s="343">
        <f t="shared" si="182"/>
        <v>209.30232558139537</v>
      </c>
      <c r="AS311" s="343">
        <f t="shared" si="182"/>
        <v>220.93023255813955</v>
      </c>
      <c r="AT311" s="343">
        <f t="shared" si="182"/>
        <v>232.55813953488374</v>
      </c>
      <c r="AU311" s="284" t="str">
        <f t="shared" si="158"/>
        <v>151310-E-002</v>
      </c>
      <c r="AV311" s="309" t="str">
        <f t="shared" si="180"/>
        <v>VIP02</v>
      </c>
      <c r="AW311" s="284" t="str">
        <f t="shared" si="159"/>
        <v>151512-E-002</v>
      </c>
      <c r="AX311" s="284" t="str">
        <f t="shared" si="181"/>
        <v>KI02</v>
      </c>
      <c r="AY311" s="320"/>
      <c r="AZ311" s="328"/>
    </row>
    <row r="312" spans="1:52" s="271" customFormat="1" ht="13.5" customHeight="1" x14ac:dyDescent="0.2">
      <c r="A312" s="512" t="s">
        <v>640</v>
      </c>
      <c r="B312" s="348" t="s">
        <v>651</v>
      </c>
      <c r="C312" s="551">
        <v>8</v>
      </c>
      <c r="D312" s="336">
        <v>162</v>
      </c>
      <c r="E312" s="272">
        <v>216</v>
      </c>
      <c r="F312" s="337">
        <v>63</v>
      </c>
      <c r="G312" s="301">
        <v>2.57</v>
      </c>
      <c r="H312" s="299">
        <f t="shared" si="183"/>
        <v>56.776029917182704</v>
      </c>
      <c r="I312" s="300">
        <f t="shared" si="163"/>
        <v>1.0138576770925483</v>
      </c>
      <c r="J312" s="404">
        <f t="shared" si="164"/>
        <v>2.5714285714285716</v>
      </c>
      <c r="K312" s="299">
        <f t="shared" si="184"/>
        <v>164.0625</v>
      </c>
      <c r="L312" s="405">
        <f t="shared" si="162"/>
        <v>49.259524967258869</v>
      </c>
      <c r="M312" s="362">
        <f t="shared" si="185"/>
        <v>-5.5586436909407734E-4</v>
      </c>
      <c r="N312" s="406">
        <f t="shared" si="186"/>
        <v>0.30008172839313846</v>
      </c>
      <c r="O312" s="330" t="s">
        <v>4</v>
      </c>
      <c r="P312" s="286" t="s">
        <v>4</v>
      </c>
      <c r="Q312" s="330" t="s">
        <v>27</v>
      </c>
      <c r="R312" s="272">
        <v>375</v>
      </c>
      <c r="S312" s="272">
        <f t="shared" si="165"/>
        <v>400</v>
      </c>
      <c r="T312" s="272">
        <f t="shared" si="166"/>
        <v>425</v>
      </c>
      <c r="U312" s="272">
        <f t="shared" si="167"/>
        <v>450</v>
      </c>
      <c r="V312" s="272">
        <f t="shared" si="168"/>
        <v>475</v>
      </c>
      <c r="W312" s="272">
        <f t="shared" si="169"/>
        <v>500</v>
      </c>
      <c r="X312" s="272">
        <f t="shared" si="170"/>
        <v>525</v>
      </c>
      <c r="Y312" s="274" t="s">
        <v>321</v>
      </c>
      <c r="Z312" s="356"/>
      <c r="AA312" s="360">
        <f t="shared" si="187"/>
        <v>134.61538461538461</v>
      </c>
      <c r="AB312" s="343">
        <f t="shared" si="188"/>
        <v>144.23076923076923</v>
      </c>
      <c r="AC312" s="343">
        <f t="shared" si="189"/>
        <v>153.84615384615384</v>
      </c>
      <c r="AD312" s="343">
        <f t="shared" si="190"/>
        <v>163.46153846153845</v>
      </c>
      <c r="AE312" s="343">
        <f t="shared" si="191"/>
        <v>173.07692307692307</v>
      </c>
      <c r="AF312" s="343">
        <f t="shared" si="192"/>
        <v>182.69230769230768</v>
      </c>
      <c r="AG312" s="343">
        <f t="shared" si="193"/>
        <v>192.30769230769229</v>
      </c>
      <c r="AH312" s="343">
        <f t="shared" si="194"/>
        <v>201.92307692307691</v>
      </c>
      <c r="AI312" s="274" t="s">
        <v>331</v>
      </c>
      <c r="AJ312" s="374"/>
      <c r="AK312" s="369"/>
      <c r="AL312" s="321"/>
      <c r="AM312" s="323"/>
      <c r="AN312" s="360">
        <f t="shared" si="182"/>
        <v>174.41860465116281</v>
      </c>
      <c r="AO312" s="343">
        <f t="shared" si="182"/>
        <v>186.04651162790699</v>
      </c>
      <c r="AP312" s="343">
        <f t="shared" si="182"/>
        <v>197.67441860465118</v>
      </c>
      <c r="AQ312" s="343">
        <f t="shared" si="182"/>
        <v>209.30232558139537</v>
      </c>
      <c r="AR312" s="343">
        <f t="shared" si="182"/>
        <v>220.93023255813955</v>
      </c>
      <c r="AS312" s="343">
        <f t="shared" si="182"/>
        <v>232.55813953488374</v>
      </c>
      <c r="AT312" s="343">
        <f t="shared" si="182"/>
        <v>244.18604651162792</v>
      </c>
      <c r="AU312" s="284" t="str">
        <f t="shared" si="158"/>
        <v>151310-E-002</v>
      </c>
      <c r="AV312" s="309" t="str">
        <f t="shared" si="180"/>
        <v>VIP01</v>
      </c>
      <c r="AW312" s="284" t="str">
        <f t="shared" si="159"/>
        <v>151512-E-002</v>
      </c>
      <c r="AX312" s="284" t="str">
        <f t="shared" si="181"/>
        <v>KI03</v>
      </c>
      <c r="AY312" s="320"/>
      <c r="AZ312" s="328"/>
    </row>
    <row r="313" spans="1:52" s="271" customFormat="1" ht="13.5" customHeight="1" x14ac:dyDescent="0.2">
      <c r="A313" s="512" t="s">
        <v>640</v>
      </c>
      <c r="B313" s="348" t="s">
        <v>393</v>
      </c>
      <c r="C313" s="551">
        <v>9</v>
      </c>
      <c r="D313" s="336">
        <v>140</v>
      </c>
      <c r="E313" s="272">
        <v>216</v>
      </c>
      <c r="F313" s="337">
        <v>63</v>
      </c>
      <c r="G313" s="301">
        <v>2.4</v>
      </c>
      <c r="H313" s="299">
        <f t="shared" si="183"/>
        <v>56.423611111111114</v>
      </c>
      <c r="I313" s="300">
        <f t="shared" si="163"/>
        <v>1.0075644841269842</v>
      </c>
      <c r="J313" s="404">
        <f t="shared" si="164"/>
        <v>2.2222222222222223</v>
      </c>
      <c r="K313" s="299">
        <f t="shared" si="184"/>
        <v>164.53125</v>
      </c>
      <c r="L313" s="405">
        <f t="shared" si="162"/>
        <v>45.792750517958623</v>
      </c>
      <c r="M313" s="362">
        <f t="shared" si="185"/>
        <v>7.4074074074074001E-2</v>
      </c>
      <c r="N313" s="406">
        <f t="shared" si="186"/>
        <v>0.30058831109224121</v>
      </c>
      <c r="O313" s="330" t="s">
        <v>4</v>
      </c>
      <c r="P313" s="286" t="s">
        <v>4</v>
      </c>
      <c r="Q313" s="330" t="s">
        <v>27</v>
      </c>
      <c r="R313" s="272">
        <v>325</v>
      </c>
      <c r="S313" s="272">
        <f t="shared" si="165"/>
        <v>350</v>
      </c>
      <c r="T313" s="272">
        <f t="shared" si="166"/>
        <v>375</v>
      </c>
      <c r="U313" s="272">
        <f t="shared" si="167"/>
        <v>400</v>
      </c>
      <c r="V313" s="272">
        <f t="shared" si="168"/>
        <v>425</v>
      </c>
      <c r="W313" s="272">
        <f t="shared" si="169"/>
        <v>450</v>
      </c>
      <c r="X313" s="272">
        <f t="shared" si="170"/>
        <v>475</v>
      </c>
      <c r="Y313" s="274" t="s">
        <v>321</v>
      </c>
      <c r="Z313" s="356"/>
      <c r="AA313" s="360">
        <f t="shared" si="187"/>
        <v>115.38461538461539</v>
      </c>
      <c r="AB313" s="343">
        <f t="shared" si="188"/>
        <v>125</v>
      </c>
      <c r="AC313" s="343">
        <f t="shared" si="189"/>
        <v>134.61538461538461</v>
      </c>
      <c r="AD313" s="343">
        <f t="shared" si="190"/>
        <v>144.23076923076923</v>
      </c>
      <c r="AE313" s="343">
        <f t="shared" si="191"/>
        <v>153.84615384615384</v>
      </c>
      <c r="AF313" s="343">
        <f t="shared" si="192"/>
        <v>163.46153846153845</v>
      </c>
      <c r="AG313" s="343">
        <f t="shared" si="193"/>
        <v>173.07692307692307</v>
      </c>
      <c r="AH313" s="343">
        <f t="shared" si="194"/>
        <v>182.69230769230768</v>
      </c>
      <c r="AI313" s="274" t="s">
        <v>331</v>
      </c>
      <c r="AJ313" s="374"/>
      <c r="AK313" s="369"/>
      <c r="AL313" s="321"/>
      <c r="AM313" s="323"/>
      <c r="AN313" s="360">
        <f t="shared" si="182"/>
        <v>151.16279069767444</v>
      </c>
      <c r="AO313" s="343">
        <f t="shared" si="182"/>
        <v>162.79069767441862</v>
      </c>
      <c r="AP313" s="343">
        <f t="shared" si="182"/>
        <v>174.41860465116281</v>
      </c>
      <c r="AQ313" s="343">
        <f t="shared" si="182"/>
        <v>186.04651162790699</v>
      </c>
      <c r="AR313" s="343">
        <f t="shared" si="182"/>
        <v>197.67441860465118</v>
      </c>
      <c r="AS313" s="343">
        <f t="shared" si="182"/>
        <v>209.30232558139537</v>
      </c>
      <c r="AT313" s="343">
        <f t="shared" si="182"/>
        <v>220.93023255813955</v>
      </c>
      <c r="AU313" s="284" t="str">
        <f t="shared" si="158"/>
        <v>151310-E-002</v>
      </c>
      <c r="AV313" s="309" t="str">
        <f t="shared" si="180"/>
        <v>VIP02</v>
      </c>
      <c r="AW313" s="284" t="str">
        <f t="shared" si="159"/>
        <v>151512-E-002</v>
      </c>
      <c r="AX313" s="284" t="str">
        <f t="shared" si="181"/>
        <v>KI02</v>
      </c>
      <c r="AY313" s="320"/>
      <c r="AZ313" s="328"/>
    </row>
    <row r="314" spans="1:52" s="271" customFormat="1" ht="13.5" customHeight="1" x14ac:dyDescent="0.2">
      <c r="A314" s="512" t="s">
        <v>640</v>
      </c>
      <c r="B314" s="348" t="s">
        <v>561</v>
      </c>
      <c r="C314" s="551">
        <v>10</v>
      </c>
      <c r="D314" s="336">
        <v>145</v>
      </c>
      <c r="E314" s="272">
        <v>200</v>
      </c>
      <c r="F314" s="337">
        <v>57</v>
      </c>
      <c r="G314" s="301">
        <v>2.63</v>
      </c>
      <c r="H314" s="299">
        <f t="shared" si="183"/>
        <v>57.829374430742099</v>
      </c>
      <c r="I314" s="300">
        <f t="shared" si="163"/>
        <v>1.032667400548966</v>
      </c>
      <c r="J314" s="404">
        <f t="shared" si="164"/>
        <v>2.5438596491228069</v>
      </c>
      <c r="K314" s="299">
        <f t="shared" si="184"/>
        <v>160.04926108374386</v>
      </c>
      <c r="L314" s="405">
        <f t="shared" si="162"/>
        <v>46.603304603858291</v>
      </c>
      <c r="M314" s="362">
        <f t="shared" si="185"/>
        <v>3.2752985124407968E-2</v>
      </c>
      <c r="N314" s="406">
        <f t="shared" si="186"/>
        <v>0.30104099570422144</v>
      </c>
      <c r="O314" s="330" t="s">
        <v>4</v>
      </c>
      <c r="P314" s="286" t="s">
        <v>4</v>
      </c>
      <c r="Q314" s="430"/>
      <c r="R314" s="422">
        <v>400</v>
      </c>
      <c r="S314" s="422">
        <f t="shared" si="165"/>
        <v>425</v>
      </c>
      <c r="T314" s="422">
        <f t="shared" si="166"/>
        <v>450</v>
      </c>
      <c r="U314" s="422">
        <f t="shared" si="167"/>
        <v>475</v>
      </c>
      <c r="V314" s="422">
        <f t="shared" si="168"/>
        <v>500</v>
      </c>
      <c r="W314" s="422">
        <f t="shared" si="169"/>
        <v>525</v>
      </c>
      <c r="X314" s="422">
        <f t="shared" si="170"/>
        <v>550</v>
      </c>
      <c r="Y314" s="431"/>
      <c r="Z314" s="432"/>
      <c r="AA314" s="419">
        <f t="shared" si="187"/>
        <v>144.23076923076923</v>
      </c>
      <c r="AB314" s="420">
        <f t="shared" si="188"/>
        <v>153.84615384615384</v>
      </c>
      <c r="AC314" s="420">
        <f t="shared" si="189"/>
        <v>163.46153846153845</v>
      </c>
      <c r="AD314" s="420">
        <f t="shared" si="190"/>
        <v>173.07692307692307</v>
      </c>
      <c r="AE314" s="420">
        <f t="shared" si="191"/>
        <v>182.69230769230768</v>
      </c>
      <c r="AF314" s="420">
        <f t="shared" si="192"/>
        <v>192.30769230769229</v>
      </c>
      <c r="AG314" s="420">
        <f t="shared" si="193"/>
        <v>201.92307692307691</v>
      </c>
      <c r="AH314" s="420">
        <f t="shared" si="194"/>
        <v>211.53846153846152</v>
      </c>
      <c r="AI314" s="431"/>
      <c r="AJ314" s="374"/>
      <c r="AK314" s="369"/>
      <c r="AL314" s="321"/>
      <c r="AM314" s="323"/>
      <c r="AN314" s="360">
        <f t="shared" si="182"/>
        <v>186.04651162790699</v>
      </c>
      <c r="AO314" s="343">
        <f t="shared" si="182"/>
        <v>197.67441860465118</v>
      </c>
      <c r="AP314" s="343">
        <f t="shared" si="182"/>
        <v>209.30232558139537</v>
      </c>
      <c r="AQ314" s="343">
        <f t="shared" si="182"/>
        <v>220.93023255813955</v>
      </c>
      <c r="AR314" s="343">
        <f t="shared" si="182"/>
        <v>232.55813953488374</v>
      </c>
      <c r="AS314" s="343">
        <f t="shared" si="182"/>
        <v>244.18604651162792</v>
      </c>
      <c r="AT314" s="343">
        <f t="shared" si="182"/>
        <v>255.81395348837211</v>
      </c>
      <c r="AU314" s="284" t="str">
        <f t="shared" si="158"/>
        <v>151310-E-003</v>
      </c>
      <c r="AV314" s="309" t="str">
        <f t="shared" si="180"/>
        <v>VIP01</v>
      </c>
      <c r="AW314" s="284" t="str">
        <f t="shared" si="159"/>
        <v>151512-E-003</v>
      </c>
      <c r="AX314" s="284" t="str">
        <f t="shared" si="181"/>
        <v>KI03</v>
      </c>
      <c r="AY314" s="320"/>
      <c r="AZ314" s="328"/>
    </row>
    <row r="315" spans="1:52" s="271" customFormat="1" ht="13.5" customHeight="1" x14ac:dyDescent="0.2">
      <c r="A315" s="512" t="s">
        <v>640</v>
      </c>
      <c r="B315" s="348" t="s">
        <v>394</v>
      </c>
      <c r="C315" s="551">
        <v>11</v>
      </c>
      <c r="D315" s="336">
        <v>179</v>
      </c>
      <c r="E315" s="272">
        <v>216</v>
      </c>
      <c r="F315" s="337">
        <v>63</v>
      </c>
      <c r="G315" s="301">
        <v>2.82</v>
      </c>
      <c r="H315" s="299">
        <f t="shared" si="183"/>
        <v>53.442985765303561</v>
      </c>
      <c r="I315" s="300">
        <f t="shared" si="163"/>
        <v>0.95433903152327793</v>
      </c>
      <c r="J315" s="404">
        <f t="shared" si="164"/>
        <v>2.8412698412698414</v>
      </c>
      <c r="K315" s="299">
        <f t="shared" si="184"/>
        <v>168.2786312849162</v>
      </c>
      <c r="L315" s="405">
        <f t="shared" si="162"/>
        <v>51.779663961829641</v>
      </c>
      <c r="M315" s="362">
        <f t="shared" si="185"/>
        <v>-7.5424969041991315E-3</v>
      </c>
      <c r="N315" s="406">
        <f t="shared" si="186"/>
        <v>0.30539848862192853</v>
      </c>
      <c r="O315" s="330" t="s">
        <v>4</v>
      </c>
      <c r="P315" s="286" t="s">
        <v>4</v>
      </c>
      <c r="Q315" s="330" t="s">
        <v>27</v>
      </c>
      <c r="R315" s="272">
        <v>425</v>
      </c>
      <c r="S315" s="272">
        <f t="shared" si="165"/>
        <v>450</v>
      </c>
      <c r="T315" s="272">
        <f t="shared" si="166"/>
        <v>475</v>
      </c>
      <c r="U315" s="272">
        <f t="shared" si="167"/>
        <v>500</v>
      </c>
      <c r="V315" s="272">
        <f t="shared" si="168"/>
        <v>525</v>
      </c>
      <c r="W315" s="272">
        <f t="shared" si="169"/>
        <v>550</v>
      </c>
      <c r="X315" s="272">
        <f t="shared" si="170"/>
        <v>575</v>
      </c>
      <c r="Y315" s="274" t="s">
        <v>321</v>
      </c>
      <c r="Z315" s="356"/>
      <c r="AA315" s="360">
        <f t="shared" si="187"/>
        <v>153.84615384615384</v>
      </c>
      <c r="AB315" s="343">
        <f t="shared" si="188"/>
        <v>163.46153846153845</v>
      </c>
      <c r="AC315" s="343">
        <f t="shared" si="189"/>
        <v>173.07692307692307</v>
      </c>
      <c r="AD315" s="343">
        <f t="shared" si="190"/>
        <v>182.69230769230768</v>
      </c>
      <c r="AE315" s="343">
        <f t="shared" si="191"/>
        <v>192.30769230769229</v>
      </c>
      <c r="AF315" s="343">
        <f t="shared" si="192"/>
        <v>201.92307692307691</v>
      </c>
      <c r="AG315" s="343">
        <f t="shared" si="193"/>
        <v>211.53846153846152</v>
      </c>
      <c r="AH315" s="343">
        <f t="shared" si="194"/>
        <v>221.15384615384616</v>
      </c>
      <c r="AI315" s="274" t="s">
        <v>331</v>
      </c>
      <c r="AJ315" s="374"/>
      <c r="AK315" s="369"/>
      <c r="AL315" s="321"/>
      <c r="AM315" s="323"/>
      <c r="AN315" s="360">
        <f t="shared" si="182"/>
        <v>197.67441860465118</v>
      </c>
      <c r="AO315" s="343">
        <f t="shared" si="182"/>
        <v>209.30232558139537</v>
      </c>
      <c r="AP315" s="343">
        <f t="shared" si="182"/>
        <v>220.93023255813955</v>
      </c>
      <c r="AQ315" s="343">
        <f t="shared" si="182"/>
        <v>232.55813953488374</v>
      </c>
      <c r="AR315" s="343">
        <f t="shared" si="182"/>
        <v>244.18604651162792</v>
      </c>
      <c r="AS315" s="343">
        <f t="shared" si="182"/>
        <v>255.81395348837211</v>
      </c>
      <c r="AT315" s="343">
        <f t="shared" si="182"/>
        <v>267.44186046511629</v>
      </c>
      <c r="AU315" s="284" t="str">
        <f t="shared" si="158"/>
        <v>151310-E-002</v>
      </c>
      <c r="AV315" s="309" t="str">
        <f t="shared" si="180"/>
        <v>VIP01</v>
      </c>
      <c r="AW315" s="284" t="str">
        <f t="shared" si="159"/>
        <v>151512-E-002</v>
      </c>
      <c r="AX315" s="284" t="str">
        <f t="shared" si="181"/>
        <v>KI03</v>
      </c>
      <c r="AY315" s="320"/>
      <c r="AZ315" s="328"/>
    </row>
    <row r="316" spans="1:52" s="271" customFormat="1" ht="13.5" customHeight="1" x14ac:dyDescent="0.2">
      <c r="A316" s="512" t="s">
        <v>640</v>
      </c>
      <c r="B316" s="313" t="s">
        <v>232</v>
      </c>
      <c r="C316" s="551">
        <v>12</v>
      </c>
      <c r="D316" s="336">
        <v>180</v>
      </c>
      <c r="E316" s="272">
        <v>216</v>
      </c>
      <c r="F316" s="337">
        <v>63</v>
      </c>
      <c r="G316" s="305">
        <v>2.8346456692913384</v>
      </c>
      <c r="H316" s="299">
        <f t="shared" si="183"/>
        <v>52.892168209876544</v>
      </c>
      <c r="I316" s="300">
        <f t="shared" si="163"/>
        <v>0.94450300374779539</v>
      </c>
      <c r="J316" s="404">
        <f t="shared" si="164"/>
        <v>2.8571428571428572</v>
      </c>
      <c r="K316" s="299">
        <f t="shared" si="184"/>
        <v>167.34375</v>
      </c>
      <c r="L316" s="405">
        <f t="shared" si="162"/>
        <v>51.924098451489741</v>
      </c>
      <c r="M316" s="362">
        <f t="shared" si="185"/>
        <v>-7.9365079365080124E-3</v>
      </c>
      <c r="N316" s="406">
        <f t="shared" si="186"/>
        <v>0.30784088011999472</v>
      </c>
      <c r="O316" s="330" t="s">
        <v>303</v>
      </c>
      <c r="P316" s="286" t="s">
        <v>303</v>
      </c>
      <c r="Q316" s="330" t="s">
        <v>19</v>
      </c>
      <c r="R316" s="272">
        <v>425</v>
      </c>
      <c r="S316" s="272">
        <f t="shared" si="165"/>
        <v>450</v>
      </c>
      <c r="T316" s="272">
        <f t="shared" si="166"/>
        <v>475</v>
      </c>
      <c r="U316" s="272">
        <f t="shared" si="167"/>
        <v>500</v>
      </c>
      <c r="V316" s="272">
        <f t="shared" si="168"/>
        <v>525</v>
      </c>
      <c r="W316" s="272">
        <f t="shared" si="169"/>
        <v>550</v>
      </c>
      <c r="X316" s="272">
        <f t="shared" si="170"/>
        <v>575</v>
      </c>
      <c r="Y316" s="274" t="s">
        <v>321</v>
      </c>
      <c r="Z316" s="356"/>
      <c r="AA316" s="360">
        <f t="shared" si="187"/>
        <v>153.84615384615384</v>
      </c>
      <c r="AB316" s="343">
        <f t="shared" si="188"/>
        <v>163.46153846153845</v>
      </c>
      <c r="AC316" s="343">
        <f t="shared" si="189"/>
        <v>173.07692307692307</v>
      </c>
      <c r="AD316" s="343">
        <f t="shared" si="190"/>
        <v>182.69230769230768</v>
      </c>
      <c r="AE316" s="343">
        <f t="shared" si="191"/>
        <v>192.30769230769229</v>
      </c>
      <c r="AF316" s="343">
        <f t="shared" si="192"/>
        <v>201.92307692307691</v>
      </c>
      <c r="AG316" s="343">
        <f t="shared" si="193"/>
        <v>211.53846153846152</v>
      </c>
      <c r="AH316" s="343">
        <f t="shared" si="194"/>
        <v>221.15384615384616</v>
      </c>
      <c r="AI316" s="274" t="s">
        <v>331</v>
      </c>
      <c r="AJ316" s="374" t="s">
        <v>291</v>
      </c>
      <c r="AK316" s="369">
        <v>17</v>
      </c>
      <c r="AL316" s="321">
        <v>17</v>
      </c>
      <c r="AM316" s="323">
        <v>10</v>
      </c>
      <c r="AN316" s="360">
        <f t="shared" si="182"/>
        <v>197.67441860465118</v>
      </c>
      <c r="AO316" s="343">
        <f t="shared" si="182"/>
        <v>209.30232558139537</v>
      </c>
      <c r="AP316" s="343">
        <f t="shared" si="182"/>
        <v>220.93023255813955</v>
      </c>
      <c r="AQ316" s="343">
        <f t="shared" si="182"/>
        <v>232.55813953488374</v>
      </c>
      <c r="AR316" s="343">
        <f t="shared" si="182"/>
        <v>244.18604651162792</v>
      </c>
      <c r="AS316" s="343">
        <f t="shared" si="182"/>
        <v>255.81395348837211</v>
      </c>
      <c r="AT316" s="343">
        <f t="shared" si="182"/>
        <v>267.44186046511629</v>
      </c>
      <c r="AU316" s="284" t="str">
        <f t="shared" si="158"/>
        <v>151310-E-002</v>
      </c>
      <c r="AV316" s="309" t="str">
        <f t="shared" si="180"/>
        <v>VIP01</v>
      </c>
      <c r="AW316" s="284" t="str">
        <f t="shared" si="159"/>
        <v>151512-E-002</v>
      </c>
      <c r="AX316" s="284" t="str">
        <f t="shared" si="181"/>
        <v>KI03</v>
      </c>
      <c r="AY316" s="284"/>
      <c r="AZ316" s="286"/>
    </row>
    <row r="317" spans="1:52" s="271" customFormat="1" ht="13.5" customHeight="1" x14ac:dyDescent="0.2">
      <c r="A317" s="512" t="s">
        <v>640</v>
      </c>
      <c r="B317" s="313" t="s">
        <v>233</v>
      </c>
      <c r="C317" s="551">
        <v>13</v>
      </c>
      <c r="D317" s="336">
        <v>254</v>
      </c>
      <c r="E317" s="272">
        <v>222</v>
      </c>
      <c r="F317" s="337">
        <v>70</v>
      </c>
      <c r="G317" s="301">
        <v>3.85</v>
      </c>
      <c r="H317" s="299">
        <f t="shared" si="183"/>
        <v>32.045876201720354</v>
      </c>
      <c r="I317" s="300">
        <f t="shared" si="163"/>
        <v>0.57224778931643494</v>
      </c>
      <c r="J317" s="404">
        <f t="shared" si="164"/>
        <v>3.6285714285714286</v>
      </c>
      <c r="K317" s="299">
        <f t="shared" si="184"/>
        <v>163.63188976377953</v>
      </c>
      <c r="L317" s="405">
        <f t="shared" si="162"/>
        <v>61.680739295180302</v>
      </c>
      <c r="M317" s="362">
        <f t="shared" si="185"/>
        <v>5.7513914656771824E-2</v>
      </c>
      <c r="N317" s="406">
        <f t="shared" si="186"/>
        <v>0.39995089900874803</v>
      </c>
      <c r="O317" s="330" t="s">
        <v>4</v>
      </c>
      <c r="P317" s="286" t="s">
        <v>4</v>
      </c>
      <c r="Q317" s="330" t="s">
        <v>28</v>
      </c>
      <c r="R317" s="272">
        <v>475</v>
      </c>
      <c r="S317" s="272">
        <f t="shared" si="165"/>
        <v>500</v>
      </c>
      <c r="T317" s="272">
        <f t="shared" si="166"/>
        <v>525</v>
      </c>
      <c r="U317" s="272">
        <f t="shared" si="167"/>
        <v>550</v>
      </c>
      <c r="V317" s="272">
        <f t="shared" si="168"/>
        <v>575</v>
      </c>
      <c r="W317" s="272">
        <f t="shared" si="169"/>
        <v>600</v>
      </c>
      <c r="X317" s="272">
        <f t="shared" si="170"/>
        <v>625</v>
      </c>
      <c r="Y317" s="274" t="s">
        <v>322</v>
      </c>
      <c r="Z317" s="355" t="s">
        <v>323</v>
      </c>
      <c r="AA317" s="360">
        <f>(R317-25)/2.52</f>
        <v>178.57142857142858</v>
      </c>
      <c r="AB317" s="343">
        <f>(R317)/2.52</f>
        <v>188.49206349206349</v>
      </c>
      <c r="AC317" s="343">
        <f>(R317+25)/2.52</f>
        <v>198.4126984126984</v>
      </c>
      <c r="AD317" s="343">
        <f>(R317+50)/2.52</f>
        <v>208.33333333333334</v>
      </c>
      <c r="AE317" s="343">
        <f>(R317+75)/2.52</f>
        <v>218.25396825396825</v>
      </c>
      <c r="AF317" s="343">
        <f>(R317+100)/2.52</f>
        <v>228.17460317460316</v>
      </c>
      <c r="AG317" s="343">
        <f>(R317+125)/2.52</f>
        <v>238.0952380952381</v>
      </c>
      <c r="AH317" s="343">
        <f>(R317+150)/2.52</f>
        <v>248.01587301587301</v>
      </c>
      <c r="AI317" s="274" t="s">
        <v>330</v>
      </c>
      <c r="AJ317" s="374" t="s">
        <v>291</v>
      </c>
      <c r="AK317" s="369">
        <v>15</v>
      </c>
      <c r="AL317" s="321">
        <v>10</v>
      </c>
      <c r="AM317" s="323">
        <v>10</v>
      </c>
      <c r="AN317" s="360">
        <f t="shared" si="182"/>
        <v>220.93023255813955</v>
      </c>
      <c r="AO317" s="343">
        <f t="shared" si="182"/>
        <v>232.55813953488374</v>
      </c>
      <c r="AP317" s="343">
        <f t="shared" si="182"/>
        <v>244.18604651162792</v>
      </c>
      <c r="AQ317" s="343">
        <f t="shared" si="182"/>
        <v>255.81395348837211</v>
      </c>
      <c r="AR317" s="343">
        <f t="shared" si="182"/>
        <v>267.44186046511629</v>
      </c>
      <c r="AS317" s="343">
        <f t="shared" si="182"/>
        <v>279.06976744186045</v>
      </c>
      <c r="AT317" s="343">
        <f t="shared" si="182"/>
        <v>290.69767441860466</v>
      </c>
      <c r="AU317" s="422" t="str">
        <f t="shared" si="158"/>
        <v/>
      </c>
      <c r="AV317" s="421" t="str">
        <f t="shared" si="180"/>
        <v>VIP01</v>
      </c>
      <c r="AW317" s="422" t="str">
        <f t="shared" si="159"/>
        <v/>
      </c>
      <c r="AX317" s="422" t="str">
        <f t="shared" si="181"/>
        <v>KI05</v>
      </c>
      <c r="AY317" s="284"/>
      <c r="AZ317" s="286"/>
    </row>
    <row r="318" spans="1:52" s="271" customFormat="1" ht="13.5" customHeight="1" x14ac:dyDescent="0.2">
      <c r="A318" s="512" t="s">
        <v>640</v>
      </c>
      <c r="B318" s="313" t="s">
        <v>523</v>
      </c>
      <c r="C318" s="551">
        <v>14</v>
      </c>
      <c r="D318" s="336">
        <v>215</v>
      </c>
      <c r="E318" s="272">
        <v>240</v>
      </c>
      <c r="F318" s="337">
        <v>76</v>
      </c>
      <c r="G318" s="301">
        <v>3.25</v>
      </c>
      <c r="H318" s="299">
        <f t="shared" si="183"/>
        <v>33.136094674556212</v>
      </c>
      <c r="I318" s="300">
        <f t="shared" si="163"/>
        <v>0.59171597633136097</v>
      </c>
      <c r="J318" s="404">
        <f t="shared" si="164"/>
        <v>2.8289473684210527</v>
      </c>
      <c r="K318" s="299">
        <f t="shared" si="184"/>
        <v>167.90697674418604</v>
      </c>
      <c r="L318" s="405">
        <f t="shared" si="162"/>
        <v>56.748180587574794</v>
      </c>
      <c r="M318" s="362">
        <f t="shared" si="185"/>
        <v>0.12955465587044535</v>
      </c>
      <c r="N318" s="406">
        <f t="shared" si="186"/>
        <v>0.38827702507288014</v>
      </c>
      <c r="O318" s="330" t="s">
        <v>4</v>
      </c>
      <c r="P318" s="286" t="s">
        <v>4</v>
      </c>
      <c r="Q318" s="330" t="s">
        <v>28</v>
      </c>
      <c r="R318" s="272">
        <v>350</v>
      </c>
      <c r="S318" s="272">
        <f t="shared" si="165"/>
        <v>375</v>
      </c>
      <c r="T318" s="272">
        <f t="shared" si="166"/>
        <v>400</v>
      </c>
      <c r="U318" s="272">
        <f t="shared" si="167"/>
        <v>425</v>
      </c>
      <c r="V318" s="272">
        <f t="shared" si="168"/>
        <v>450</v>
      </c>
      <c r="W318" s="272">
        <f t="shared" si="169"/>
        <v>475</v>
      </c>
      <c r="X318" s="272">
        <f t="shared" si="170"/>
        <v>500</v>
      </c>
      <c r="Y318" s="274" t="s">
        <v>324</v>
      </c>
      <c r="Z318" s="355" t="s">
        <v>325</v>
      </c>
      <c r="AA318" s="360">
        <f>(R318-25)/2.37</f>
        <v>137.13080168776369</v>
      </c>
      <c r="AB318" s="343">
        <f>(R318)/2.37</f>
        <v>147.67932489451476</v>
      </c>
      <c r="AC318" s="343">
        <f>(R318+25)/2.37</f>
        <v>158.22784810126581</v>
      </c>
      <c r="AD318" s="343">
        <f>(R318+50)/2.37</f>
        <v>168.77637130801688</v>
      </c>
      <c r="AE318" s="343">
        <f>(R318+75)/2.37</f>
        <v>179.32489451476792</v>
      </c>
      <c r="AF318" s="343">
        <f>(R318+100)/2.37</f>
        <v>189.87341772151899</v>
      </c>
      <c r="AG318" s="343">
        <f>(R318+125)/2.37</f>
        <v>200.42194092827003</v>
      </c>
      <c r="AH318" s="343">
        <f>(R318+150)/2.37</f>
        <v>210.97046413502107</v>
      </c>
      <c r="AI318" s="274" t="s">
        <v>329</v>
      </c>
      <c r="AJ318" s="374" t="s">
        <v>291</v>
      </c>
      <c r="AK318" s="369">
        <v>17</v>
      </c>
      <c r="AL318" s="321">
        <v>17</v>
      </c>
      <c r="AM318" s="323">
        <v>18</v>
      </c>
      <c r="AN318" s="419">
        <f t="shared" si="182"/>
        <v>162.79069767441862</v>
      </c>
      <c r="AO318" s="420">
        <f t="shared" si="182"/>
        <v>174.41860465116281</v>
      </c>
      <c r="AP318" s="420">
        <f t="shared" si="182"/>
        <v>186.04651162790699</v>
      </c>
      <c r="AQ318" s="420">
        <f t="shared" si="182"/>
        <v>197.67441860465118</v>
      </c>
      <c r="AR318" s="420">
        <f t="shared" si="182"/>
        <v>209.30232558139537</v>
      </c>
      <c r="AS318" s="420">
        <f t="shared" si="182"/>
        <v>220.93023255813955</v>
      </c>
      <c r="AT318" s="420">
        <f t="shared" si="182"/>
        <v>232.55813953488374</v>
      </c>
      <c r="AU318" s="324" t="str">
        <f t="shared" si="158"/>
        <v/>
      </c>
      <c r="AV318" s="421" t="str">
        <f t="shared" si="180"/>
        <v>VIP01</v>
      </c>
      <c r="AW318" s="324" t="str">
        <f t="shared" si="159"/>
        <v/>
      </c>
      <c r="AX318" s="422" t="str">
        <f t="shared" si="181"/>
        <v>KI04</v>
      </c>
      <c r="AY318" s="284"/>
      <c r="AZ318" s="286"/>
    </row>
    <row r="319" spans="1:52" s="271" customFormat="1" ht="13.5" customHeight="1" x14ac:dyDescent="0.2">
      <c r="A319" s="512" t="s">
        <v>640</v>
      </c>
      <c r="B319" s="313" t="s">
        <v>524</v>
      </c>
      <c r="C319" s="551">
        <v>15</v>
      </c>
      <c r="D319" s="336">
        <v>254</v>
      </c>
      <c r="E319" s="272">
        <v>240</v>
      </c>
      <c r="F319" s="337">
        <v>76</v>
      </c>
      <c r="G319" s="301">
        <v>3.8</v>
      </c>
      <c r="H319" s="299">
        <f t="shared" si="183"/>
        <v>29.43213296398892</v>
      </c>
      <c r="I319" s="300">
        <f t="shared" si="163"/>
        <v>0.52557380292837352</v>
      </c>
      <c r="J319" s="404">
        <f t="shared" si="164"/>
        <v>3.3421052631578947</v>
      </c>
      <c r="K319" s="299">
        <f t="shared" si="184"/>
        <v>172.58155230596176</v>
      </c>
      <c r="L319" s="405">
        <f t="shared" si="162"/>
        <v>61.680739295180302</v>
      </c>
      <c r="M319" s="362">
        <f t="shared" si="185"/>
        <v>0.12049861495844873</v>
      </c>
      <c r="N319" s="406">
        <f t="shared" si="186"/>
        <v>0.40636722359177613</v>
      </c>
      <c r="O319" s="330" t="s">
        <v>4</v>
      </c>
      <c r="P319" s="286" t="s">
        <v>4</v>
      </c>
      <c r="Q319" s="330" t="s">
        <v>28</v>
      </c>
      <c r="R319" s="272">
        <v>425</v>
      </c>
      <c r="S319" s="272">
        <f t="shared" si="165"/>
        <v>450</v>
      </c>
      <c r="T319" s="272">
        <f t="shared" si="166"/>
        <v>475</v>
      </c>
      <c r="U319" s="272">
        <f t="shared" si="167"/>
        <v>500</v>
      </c>
      <c r="V319" s="272">
        <f t="shared" si="168"/>
        <v>525</v>
      </c>
      <c r="W319" s="272">
        <f t="shared" si="169"/>
        <v>550</v>
      </c>
      <c r="X319" s="272">
        <f t="shared" si="170"/>
        <v>575</v>
      </c>
      <c r="Y319" s="274" t="s">
        <v>324</v>
      </c>
      <c r="Z319" s="355" t="s">
        <v>325</v>
      </c>
      <c r="AA319" s="360">
        <f>(R319-25)/2.37</f>
        <v>168.77637130801688</v>
      </c>
      <c r="AB319" s="343">
        <f>(R319)/2.37</f>
        <v>179.32489451476792</v>
      </c>
      <c r="AC319" s="343">
        <f>(R319+25)/2.37</f>
        <v>189.87341772151899</v>
      </c>
      <c r="AD319" s="343">
        <f>(R319+50)/2.37</f>
        <v>200.42194092827003</v>
      </c>
      <c r="AE319" s="343">
        <f>(R319+75)/2.37</f>
        <v>210.97046413502107</v>
      </c>
      <c r="AF319" s="343">
        <f>(R319+100)/2.37</f>
        <v>221.51898734177215</v>
      </c>
      <c r="AG319" s="343">
        <f>(R319+125)/2.37</f>
        <v>232.06751054852319</v>
      </c>
      <c r="AH319" s="343">
        <f>(R319+150)/2.37</f>
        <v>242.61603375527426</v>
      </c>
      <c r="AI319" s="274" t="s">
        <v>329</v>
      </c>
      <c r="AJ319" s="374" t="s">
        <v>291</v>
      </c>
      <c r="AK319" s="369">
        <v>15</v>
      </c>
      <c r="AL319" s="321">
        <v>10</v>
      </c>
      <c r="AM319" s="323">
        <v>10</v>
      </c>
      <c r="AN319" s="419">
        <f t="shared" si="182"/>
        <v>197.67441860465118</v>
      </c>
      <c r="AO319" s="420">
        <f t="shared" si="182"/>
        <v>209.30232558139537</v>
      </c>
      <c r="AP319" s="420">
        <f t="shared" si="182"/>
        <v>220.93023255813955</v>
      </c>
      <c r="AQ319" s="420">
        <f t="shared" si="182"/>
        <v>232.55813953488374</v>
      </c>
      <c r="AR319" s="420">
        <f t="shared" si="182"/>
        <v>244.18604651162792</v>
      </c>
      <c r="AS319" s="420">
        <f t="shared" si="182"/>
        <v>255.81395348837211</v>
      </c>
      <c r="AT319" s="420">
        <f t="shared" si="182"/>
        <v>267.44186046511629</v>
      </c>
      <c r="AU319" s="324" t="str">
        <f t="shared" si="158"/>
        <v/>
      </c>
      <c r="AV319" s="421" t="str">
        <f t="shared" si="180"/>
        <v>VIP01</v>
      </c>
      <c r="AW319" s="324" t="str">
        <f t="shared" si="159"/>
        <v/>
      </c>
      <c r="AX319" s="422" t="str">
        <f t="shared" si="181"/>
        <v>KI05</v>
      </c>
      <c r="AY319" s="284"/>
      <c r="AZ319" s="286"/>
    </row>
    <row r="320" spans="1:52" s="271" customFormat="1" ht="13.5" customHeight="1" x14ac:dyDescent="0.2">
      <c r="A320" s="512" t="s">
        <v>640</v>
      </c>
      <c r="B320" s="313" t="s">
        <v>723</v>
      </c>
      <c r="C320" s="551">
        <v>16</v>
      </c>
      <c r="D320" s="336">
        <v>215</v>
      </c>
      <c r="E320" s="272">
        <v>222</v>
      </c>
      <c r="F320" s="337">
        <v>70</v>
      </c>
      <c r="G320" s="301">
        <v>3.56</v>
      </c>
      <c r="H320" s="299">
        <f t="shared" si="183"/>
        <v>35.506880444388337</v>
      </c>
      <c r="I320" s="300">
        <f t="shared" si="163"/>
        <v>0.63405143650693463</v>
      </c>
      <c r="J320" s="404">
        <f t="shared" si="164"/>
        <v>3.0714285714285716</v>
      </c>
      <c r="K320" s="299">
        <f t="shared" si="184"/>
        <v>183.13953488372093</v>
      </c>
      <c r="L320" s="405">
        <f t="shared" si="162"/>
        <v>56.748180587574794</v>
      </c>
      <c r="M320" s="362">
        <f t="shared" si="185"/>
        <v>0.13723916532905292</v>
      </c>
      <c r="N320" s="406">
        <f t="shared" si="186"/>
        <v>0.35915292958536221</v>
      </c>
      <c r="O320" s="330" t="s">
        <v>4</v>
      </c>
      <c r="P320" s="286" t="s">
        <v>4</v>
      </c>
      <c r="Q320" s="330" t="s">
        <v>19</v>
      </c>
      <c r="R320" s="272">
        <v>450</v>
      </c>
      <c r="S320" s="272">
        <f t="shared" si="165"/>
        <v>475</v>
      </c>
      <c r="T320" s="272">
        <f t="shared" si="166"/>
        <v>500</v>
      </c>
      <c r="U320" s="272">
        <f t="shared" si="167"/>
        <v>525</v>
      </c>
      <c r="V320" s="272">
        <f t="shared" si="168"/>
        <v>550</v>
      </c>
      <c r="W320" s="272">
        <f t="shared" si="169"/>
        <v>575</v>
      </c>
      <c r="X320" s="272">
        <f t="shared" si="170"/>
        <v>600</v>
      </c>
      <c r="Y320" s="274" t="s">
        <v>322</v>
      </c>
      <c r="Z320" s="355" t="s">
        <v>323</v>
      </c>
      <c r="AA320" s="360">
        <f>(R320-25)/2.37</f>
        <v>179.32489451476792</v>
      </c>
      <c r="AB320" s="343">
        <f>(R320)/2.37</f>
        <v>189.87341772151899</v>
      </c>
      <c r="AC320" s="343">
        <f>(R320+25)/2.37</f>
        <v>200.42194092827003</v>
      </c>
      <c r="AD320" s="343">
        <f>(R320+50)/2.37</f>
        <v>210.97046413502107</v>
      </c>
      <c r="AE320" s="343">
        <f>(R320+75)/2.37</f>
        <v>221.51898734177215</v>
      </c>
      <c r="AF320" s="343">
        <f>(R320+100)/2.37</f>
        <v>232.06751054852319</v>
      </c>
      <c r="AG320" s="343">
        <f>(R320+125)/2.37</f>
        <v>242.61603375527426</v>
      </c>
      <c r="AH320" s="343">
        <f>(R320+150)/2.37</f>
        <v>253.1645569620253</v>
      </c>
      <c r="AI320" s="274" t="s">
        <v>330</v>
      </c>
      <c r="AJ320" s="374"/>
      <c r="AK320" s="369"/>
      <c r="AL320" s="321"/>
      <c r="AM320" s="323"/>
      <c r="AN320" s="419">
        <f t="shared" ref="AN320" si="195">R320/2.15</f>
        <v>209.30232558139537</v>
      </c>
      <c r="AO320" s="420">
        <f t="shared" ref="AO320:AT320" si="196">S320/2.15</f>
        <v>220.93023255813955</v>
      </c>
      <c r="AP320" s="420">
        <f t="shared" si="196"/>
        <v>232.55813953488374</v>
      </c>
      <c r="AQ320" s="420">
        <f t="shared" si="196"/>
        <v>244.18604651162792</v>
      </c>
      <c r="AR320" s="420">
        <f t="shared" si="196"/>
        <v>255.81395348837211</v>
      </c>
      <c r="AS320" s="420">
        <f t="shared" si="196"/>
        <v>267.44186046511629</v>
      </c>
      <c r="AT320" s="420">
        <f t="shared" si="196"/>
        <v>279.06976744186045</v>
      </c>
      <c r="AU320" s="324" t="str">
        <f t="shared" si="158"/>
        <v/>
      </c>
      <c r="AV320" s="421" t="str">
        <f t="shared" si="180"/>
        <v>VIP01</v>
      </c>
      <c r="AW320" s="324" t="str">
        <f t="shared" si="159"/>
        <v/>
      </c>
      <c r="AX320" s="422" t="str">
        <f t="shared" si="181"/>
        <v>KI05</v>
      </c>
      <c r="AY320" s="284"/>
      <c r="AZ320" s="286"/>
    </row>
    <row r="321" spans="1:52" s="271" customFormat="1" ht="13.5" customHeight="1" x14ac:dyDescent="0.2">
      <c r="A321" s="512" t="s">
        <v>640</v>
      </c>
      <c r="B321" s="313" t="s">
        <v>234</v>
      </c>
      <c r="C321" s="551">
        <v>17</v>
      </c>
      <c r="D321" s="336">
        <v>203.2</v>
      </c>
      <c r="E321" s="272">
        <v>222</v>
      </c>
      <c r="F321" s="337">
        <v>70</v>
      </c>
      <c r="G321" s="301">
        <v>3.4</v>
      </c>
      <c r="H321" s="299">
        <f t="shared" si="183"/>
        <v>32.439446366782008</v>
      </c>
      <c r="I321" s="300">
        <f t="shared" si="163"/>
        <v>0.57927582797825017</v>
      </c>
      <c r="J321" s="404">
        <f t="shared" si="164"/>
        <v>2.9028571428571426</v>
      </c>
      <c r="K321" s="299">
        <f t="shared" si="184"/>
        <v>161.47883858267718</v>
      </c>
      <c r="L321" s="405">
        <f t="shared" si="162"/>
        <v>55.168930386586247</v>
      </c>
      <c r="M321" s="362">
        <f t="shared" si="185"/>
        <v>0.14621848739495805</v>
      </c>
      <c r="N321" s="406">
        <f t="shared" si="186"/>
        <v>0.4001586417373722</v>
      </c>
      <c r="O321" s="330" t="s">
        <v>4</v>
      </c>
      <c r="P321" s="286" t="s">
        <v>4</v>
      </c>
      <c r="Q321" s="330" t="s">
        <v>19</v>
      </c>
      <c r="R321" s="272">
        <v>375</v>
      </c>
      <c r="S321" s="272">
        <f t="shared" si="165"/>
        <v>400</v>
      </c>
      <c r="T321" s="272">
        <f t="shared" si="166"/>
        <v>425</v>
      </c>
      <c r="U321" s="272">
        <f t="shared" si="167"/>
        <v>450</v>
      </c>
      <c r="V321" s="272">
        <f t="shared" si="168"/>
        <v>475</v>
      </c>
      <c r="W321" s="272">
        <f t="shared" si="169"/>
        <v>500</v>
      </c>
      <c r="X321" s="272">
        <f t="shared" si="170"/>
        <v>525</v>
      </c>
      <c r="Y321" s="274" t="s">
        <v>322</v>
      </c>
      <c r="Z321" s="355" t="s">
        <v>323</v>
      </c>
      <c r="AA321" s="360">
        <f>(R321-25)/2.52</f>
        <v>138.88888888888889</v>
      </c>
      <c r="AB321" s="343">
        <f>(R321)/2.52</f>
        <v>148.8095238095238</v>
      </c>
      <c r="AC321" s="343">
        <f>(R321+25)/2.52</f>
        <v>158.73015873015873</v>
      </c>
      <c r="AD321" s="343">
        <f>(R321+50)/2.52</f>
        <v>168.65079365079364</v>
      </c>
      <c r="AE321" s="343">
        <f>(R321+75)/2.52</f>
        <v>178.57142857142858</v>
      </c>
      <c r="AF321" s="343">
        <f>(R321+100)/2.52</f>
        <v>188.49206349206349</v>
      </c>
      <c r="AG321" s="343">
        <f>(R321+125)/2.52</f>
        <v>198.4126984126984</v>
      </c>
      <c r="AH321" s="343">
        <f>(R321+150)/2.52</f>
        <v>208.33333333333334</v>
      </c>
      <c r="AI321" s="274" t="s">
        <v>330</v>
      </c>
      <c r="AJ321" s="374" t="s">
        <v>291</v>
      </c>
      <c r="AK321" s="369">
        <v>17</v>
      </c>
      <c r="AL321" s="321">
        <v>17</v>
      </c>
      <c r="AM321" s="323">
        <v>10</v>
      </c>
      <c r="AN321" s="360">
        <f t="shared" si="182"/>
        <v>174.41860465116281</v>
      </c>
      <c r="AO321" s="343">
        <f t="shared" si="182"/>
        <v>186.04651162790699</v>
      </c>
      <c r="AP321" s="343">
        <f t="shared" si="182"/>
        <v>197.67441860465118</v>
      </c>
      <c r="AQ321" s="343">
        <f t="shared" si="182"/>
        <v>209.30232558139537</v>
      </c>
      <c r="AR321" s="343">
        <f t="shared" si="182"/>
        <v>220.93023255813955</v>
      </c>
      <c r="AS321" s="343">
        <f t="shared" si="182"/>
        <v>232.55813953488374</v>
      </c>
      <c r="AT321" s="343">
        <f t="shared" si="182"/>
        <v>244.18604651162792</v>
      </c>
      <c r="AU321" s="422" t="str">
        <f t="shared" si="158"/>
        <v/>
      </c>
      <c r="AV321" s="421" t="str">
        <f t="shared" si="180"/>
        <v>VIP01</v>
      </c>
      <c r="AW321" s="422" t="str">
        <f t="shared" si="159"/>
        <v/>
      </c>
      <c r="AX321" s="422" t="str">
        <f t="shared" si="181"/>
        <v>KI05</v>
      </c>
      <c r="AY321" s="284"/>
      <c r="AZ321" s="286"/>
    </row>
    <row r="322" spans="1:52" s="271" customFormat="1" ht="13.5" customHeight="1" x14ac:dyDescent="0.2">
      <c r="A322" s="512" t="s">
        <v>640</v>
      </c>
      <c r="B322" s="313" t="s">
        <v>235</v>
      </c>
      <c r="C322" s="551">
        <v>18</v>
      </c>
      <c r="D322" s="336">
        <v>215</v>
      </c>
      <c r="E322" s="272">
        <v>222</v>
      </c>
      <c r="F322" s="337">
        <v>70</v>
      </c>
      <c r="G322" s="301">
        <v>3.07</v>
      </c>
      <c r="H322" s="299">
        <f t="shared" si="183"/>
        <v>37.13567252702947</v>
      </c>
      <c r="I322" s="300">
        <f t="shared" si="163"/>
        <v>0.66313700941124054</v>
      </c>
      <c r="J322" s="404">
        <f t="shared" si="164"/>
        <v>3.0714285714285716</v>
      </c>
      <c r="K322" s="299">
        <f t="shared" si="184"/>
        <v>142.44186046511626</v>
      </c>
      <c r="L322" s="405">
        <f t="shared" si="162"/>
        <v>56.748180587574794</v>
      </c>
      <c r="M322" s="362">
        <f t="shared" si="185"/>
        <v>-4.6533271288983023E-4</v>
      </c>
      <c r="N322" s="406">
        <f t="shared" si="186"/>
        <v>0.39821009006595337</v>
      </c>
      <c r="O322" s="330" t="s">
        <v>4</v>
      </c>
      <c r="P322" s="286" t="s">
        <v>4</v>
      </c>
      <c r="Q322" s="330" t="s">
        <v>19</v>
      </c>
      <c r="R322" s="272">
        <v>350</v>
      </c>
      <c r="S322" s="272">
        <f t="shared" si="165"/>
        <v>375</v>
      </c>
      <c r="T322" s="272">
        <f t="shared" si="166"/>
        <v>400</v>
      </c>
      <c r="U322" s="272">
        <f t="shared" si="167"/>
        <v>425</v>
      </c>
      <c r="V322" s="272">
        <f t="shared" si="168"/>
        <v>450</v>
      </c>
      <c r="W322" s="272">
        <f t="shared" si="169"/>
        <v>475</v>
      </c>
      <c r="X322" s="272">
        <f t="shared" si="170"/>
        <v>500</v>
      </c>
      <c r="Y322" s="274" t="s">
        <v>322</v>
      </c>
      <c r="Z322" s="355" t="s">
        <v>323</v>
      </c>
      <c r="AA322" s="360">
        <f>(R322-25)/2.52</f>
        <v>128.96825396825398</v>
      </c>
      <c r="AB322" s="343">
        <f>(R322)/2.52</f>
        <v>138.88888888888889</v>
      </c>
      <c r="AC322" s="343">
        <f>(R322+25)/2.52</f>
        <v>148.8095238095238</v>
      </c>
      <c r="AD322" s="343">
        <f>(R322+50)/2.52</f>
        <v>158.73015873015873</v>
      </c>
      <c r="AE322" s="343">
        <f>(R322+75)/2.52</f>
        <v>168.65079365079364</v>
      </c>
      <c r="AF322" s="343">
        <f>(R322+100)/2.52</f>
        <v>178.57142857142858</v>
      </c>
      <c r="AG322" s="343">
        <f>(R322+125)/2.52</f>
        <v>188.49206349206349</v>
      </c>
      <c r="AH322" s="343">
        <f>(R322+150)/2.52</f>
        <v>198.4126984126984</v>
      </c>
      <c r="AI322" s="274" t="s">
        <v>330</v>
      </c>
      <c r="AJ322" s="374" t="s">
        <v>291</v>
      </c>
      <c r="AK322" s="369">
        <v>17</v>
      </c>
      <c r="AL322" s="321">
        <v>17</v>
      </c>
      <c r="AM322" s="323">
        <v>10</v>
      </c>
      <c r="AN322" s="360">
        <f t="shared" si="182"/>
        <v>162.79069767441862</v>
      </c>
      <c r="AO322" s="343">
        <f t="shared" si="182"/>
        <v>174.41860465116281</v>
      </c>
      <c r="AP322" s="343">
        <f t="shared" si="182"/>
        <v>186.04651162790699</v>
      </c>
      <c r="AQ322" s="343">
        <f t="shared" si="182"/>
        <v>197.67441860465118</v>
      </c>
      <c r="AR322" s="343">
        <f t="shared" si="182"/>
        <v>209.30232558139537</v>
      </c>
      <c r="AS322" s="343">
        <f t="shared" si="182"/>
        <v>220.93023255813955</v>
      </c>
      <c r="AT322" s="343">
        <f t="shared" si="182"/>
        <v>232.55813953488374</v>
      </c>
      <c r="AU322" s="422" t="str">
        <f t="shared" si="158"/>
        <v/>
      </c>
      <c r="AV322" s="421" t="str">
        <f t="shared" si="180"/>
        <v>VIP01</v>
      </c>
      <c r="AW322" s="422" t="str">
        <f t="shared" si="159"/>
        <v/>
      </c>
      <c r="AX322" s="422" t="str">
        <f t="shared" si="181"/>
        <v>KI03</v>
      </c>
      <c r="AY322" s="284"/>
      <c r="AZ322" s="286"/>
    </row>
    <row r="323" spans="1:52" s="271" customFormat="1" ht="13.5" customHeight="1" x14ac:dyDescent="0.2">
      <c r="A323" s="512" t="s">
        <v>640</v>
      </c>
      <c r="B323" s="313" t="s">
        <v>721</v>
      </c>
      <c r="C323" s="551">
        <v>19</v>
      </c>
      <c r="D323" s="336">
        <v>125</v>
      </c>
      <c r="E323" s="465">
        <v>200</v>
      </c>
      <c r="F323" s="325">
        <v>51</v>
      </c>
      <c r="G323" s="301">
        <v>2.35</v>
      </c>
      <c r="H323" s="299">
        <f t="shared" si="183"/>
        <v>81.484834766862818</v>
      </c>
      <c r="I323" s="300">
        <f t="shared" si="163"/>
        <v>1.4550863351225503</v>
      </c>
      <c r="J323" s="404">
        <f t="shared" si="164"/>
        <v>2.4509803921568629</v>
      </c>
      <c r="K323" s="299">
        <f t="shared" si="184"/>
        <v>167.20714285714286</v>
      </c>
      <c r="L323" s="405">
        <f t="shared" si="162"/>
        <v>43.270082042908122</v>
      </c>
      <c r="M323" s="362">
        <f t="shared" si="185"/>
        <v>-4.2970379641218227E-2</v>
      </c>
      <c r="N323" s="406">
        <f t="shared" si="186"/>
        <v>0.24811951184517247</v>
      </c>
      <c r="O323" s="330" t="s">
        <v>23</v>
      </c>
      <c r="P323" s="286" t="s">
        <v>23</v>
      </c>
      <c r="Q323" s="430"/>
      <c r="R323" s="422">
        <v>450</v>
      </c>
      <c r="S323" s="422">
        <f t="shared" si="165"/>
        <v>475</v>
      </c>
      <c r="T323" s="422">
        <f t="shared" si="166"/>
        <v>500</v>
      </c>
      <c r="U323" s="422">
        <f t="shared" si="167"/>
        <v>525</v>
      </c>
      <c r="V323" s="422">
        <f t="shared" si="168"/>
        <v>550</v>
      </c>
      <c r="W323" s="422">
        <f t="shared" si="169"/>
        <v>575</v>
      </c>
      <c r="X323" s="422">
        <f t="shared" si="170"/>
        <v>600</v>
      </c>
      <c r="Y323" s="431"/>
      <c r="Z323" s="432"/>
      <c r="AA323" s="419"/>
      <c r="AB323" s="420"/>
      <c r="AC323" s="420"/>
      <c r="AD323" s="420"/>
      <c r="AE323" s="420"/>
      <c r="AF323" s="420"/>
      <c r="AG323" s="420"/>
      <c r="AH323" s="420"/>
      <c r="AI323" s="431"/>
      <c r="AJ323" s="374"/>
      <c r="AK323" s="369"/>
      <c r="AL323" s="321"/>
      <c r="AM323" s="323"/>
      <c r="AN323" s="360">
        <f t="shared" ref="AN323:AN324" si="197">R323/2.15</f>
        <v>209.30232558139537</v>
      </c>
      <c r="AO323" s="343">
        <f t="shared" ref="AO323:AT324" si="198">S323/2.15</f>
        <v>220.93023255813955</v>
      </c>
      <c r="AP323" s="343">
        <f t="shared" si="198"/>
        <v>232.55813953488374</v>
      </c>
      <c r="AQ323" s="343">
        <f t="shared" si="198"/>
        <v>244.18604651162792</v>
      </c>
      <c r="AR323" s="343">
        <f t="shared" si="198"/>
        <v>255.81395348837211</v>
      </c>
      <c r="AS323" s="343">
        <f t="shared" si="198"/>
        <v>267.44186046511629</v>
      </c>
      <c r="AT323" s="343">
        <f t="shared" si="198"/>
        <v>279.06976744186045</v>
      </c>
      <c r="AU323" s="396" t="str">
        <f t="shared" si="158"/>
        <v>151310-E-003 + 3x151310-D-024</v>
      </c>
      <c r="AV323" s="394" t="str">
        <f t="shared" si="180"/>
        <v>VIP02</v>
      </c>
      <c r="AW323" s="396" t="str">
        <f t="shared" si="159"/>
        <v>151512-E-003 + 3x151310-D-024</v>
      </c>
      <c r="AX323" s="272" t="str">
        <f t="shared" si="181"/>
        <v>KI02</v>
      </c>
      <c r="AY323" s="284"/>
      <c r="AZ323" s="286"/>
    </row>
    <row r="324" spans="1:52" s="271" customFormat="1" ht="13.5" customHeight="1" x14ac:dyDescent="0.2">
      <c r="A324" s="512" t="s">
        <v>640</v>
      </c>
      <c r="B324" s="313" t="s">
        <v>722</v>
      </c>
      <c r="C324" s="551"/>
      <c r="D324" s="336">
        <v>100</v>
      </c>
      <c r="E324" s="272">
        <v>167</v>
      </c>
      <c r="F324" s="337">
        <v>37</v>
      </c>
      <c r="G324" s="301">
        <v>2.65</v>
      </c>
      <c r="H324" s="299">
        <f t="shared" si="183"/>
        <v>88.999644001423988</v>
      </c>
      <c r="I324" s="300">
        <f t="shared" si="163"/>
        <v>1.5892793571682855</v>
      </c>
      <c r="J324" s="404">
        <f t="shared" si="164"/>
        <v>2.7027027027027026</v>
      </c>
      <c r="K324" s="299">
        <f t="shared" si="184"/>
        <v>152.79017857142858</v>
      </c>
      <c r="L324" s="405">
        <f t="shared" si="162"/>
        <v>38.701937935974215</v>
      </c>
      <c r="M324" s="362">
        <f t="shared" si="185"/>
        <v>-1.9887812340642536E-2</v>
      </c>
      <c r="N324" s="406">
        <f t="shared" si="186"/>
        <v>0.24836184171669506</v>
      </c>
      <c r="O324" s="330" t="s">
        <v>23</v>
      </c>
      <c r="P324" s="286" t="s">
        <v>23</v>
      </c>
      <c r="Q324" s="430"/>
      <c r="R324" s="422">
        <v>625</v>
      </c>
      <c r="S324" s="422">
        <f t="shared" si="165"/>
        <v>650</v>
      </c>
      <c r="T324" s="422">
        <f t="shared" si="166"/>
        <v>675</v>
      </c>
      <c r="U324" s="422">
        <f t="shared" si="167"/>
        <v>700</v>
      </c>
      <c r="V324" s="422">
        <f t="shared" si="168"/>
        <v>725</v>
      </c>
      <c r="W324" s="422">
        <f t="shared" si="169"/>
        <v>750</v>
      </c>
      <c r="X324" s="422">
        <f t="shared" si="170"/>
        <v>775</v>
      </c>
      <c r="Y324" s="431"/>
      <c r="Z324" s="432"/>
      <c r="AA324" s="419"/>
      <c r="AB324" s="420"/>
      <c r="AC324" s="420"/>
      <c r="AD324" s="420"/>
      <c r="AE324" s="420"/>
      <c r="AF324" s="420"/>
      <c r="AG324" s="420"/>
      <c r="AH324" s="420"/>
      <c r="AI324" s="431"/>
      <c r="AJ324" s="563"/>
      <c r="AK324" s="564"/>
      <c r="AL324" s="565"/>
      <c r="AM324" s="566"/>
      <c r="AN324" s="419">
        <f t="shared" si="197"/>
        <v>290.69767441860466</v>
      </c>
      <c r="AO324" s="420">
        <f t="shared" si="198"/>
        <v>302.32558139534888</v>
      </c>
      <c r="AP324" s="420">
        <f t="shared" si="198"/>
        <v>313.95348837209303</v>
      </c>
      <c r="AQ324" s="420">
        <f t="shared" si="198"/>
        <v>325.58139534883725</v>
      </c>
      <c r="AR324" s="420">
        <f t="shared" si="198"/>
        <v>337.2093023255814</v>
      </c>
      <c r="AS324" s="420">
        <f t="shared" si="198"/>
        <v>348.83720930232562</v>
      </c>
      <c r="AT324" s="420">
        <f t="shared" si="198"/>
        <v>360.46511627906978</v>
      </c>
      <c r="AU324" s="422">
        <f t="shared" si="158"/>
        <v>0</v>
      </c>
      <c r="AV324" s="421" t="str">
        <f t="shared" si="180"/>
        <v>VIP01</v>
      </c>
      <c r="AW324" s="422" t="str">
        <f t="shared" si="159"/>
        <v/>
      </c>
      <c r="AX324" s="422" t="str">
        <f t="shared" si="181"/>
        <v>KI03</v>
      </c>
      <c r="AY324" s="284"/>
      <c r="AZ324" s="286"/>
    </row>
    <row r="325" spans="1:52" s="271" customFormat="1" ht="13.5" customHeight="1" x14ac:dyDescent="0.2">
      <c r="A325" s="512" t="s">
        <v>158</v>
      </c>
      <c r="B325" s="348" t="s">
        <v>395</v>
      </c>
      <c r="C325" s="554">
        <v>2</v>
      </c>
      <c r="D325" s="336">
        <v>140</v>
      </c>
      <c r="E325" s="272">
        <v>200</v>
      </c>
      <c r="F325" s="337">
        <v>57</v>
      </c>
      <c r="G325" s="301">
        <v>2.96</v>
      </c>
      <c r="H325" s="299">
        <f t="shared" si="183"/>
        <v>51.360482103725346</v>
      </c>
      <c r="I325" s="300">
        <f t="shared" si="163"/>
        <v>0.91715146613795262</v>
      </c>
      <c r="J325" s="404">
        <f t="shared" si="164"/>
        <v>2.4561403508771931</v>
      </c>
      <c r="K325" s="299">
        <f t="shared" si="184"/>
        <v>186.48596938775512</v>
      </c>
      <c r="L325" s="405">
        <f t="shared" si="162"/>
        <v>45.792750517958623</v>
      </c>
      <c r="M325" s="362">
        <f t="shared" si="185"/>
        <v>0.1702228544333807</v>
      </c>
      <c r="N325" s="406">
        <f t="shared" si="186"/>
        <v>0.29593007118350179</v>
      </c>
      <c r="O325" s="330" t="s">
        <v>4</v>
      </c>
      <c r="P325" s="286" t="s">
        <v>4</v>
      </c>
      <c r="Q325" s="427"/>
      <c r="R325" s="422">
        <v>450</v>
      </c>
      <c r="S325" s="422">
        <f t="shared" si="165"/>
        <v>475</v>
      </c>
      <c r="T325" s="422">
        <f t="shared" si="166"/>
        <v>500</v>
      </c>
      <c r="U325" s="422">
        <f t="shared" si="167"/>
        <v>525</v>
      </c>
      <c r="V325" s="422">
        <f t="shared" si="168"/>
        <v>550</v>
      </c>
      <c r="W325" s="422">
        <f t="shared" si="169"/>
        <v>575</v>
      </c>
      <c r="X325" s="422">
        <f t="shared" si="170"/>
        <v>600</v>
      </c>
      <c r="Y325" s="298"/>
      <c r="Z325" s="356"/>
      <c r="AA325" s="428"/>
      <c r="AB325" s="429"/>
      <c r="AC325" s="429"/>
      <c r="AD325" s="429"/>
      <c r="AE325" s="429"/>
      <c r="AF325" s="429"/>
      <c r="AG325" s="429"/>
      <c r="AH325" s="429"/>
      <c r="AI325" s="298"/>
      <c r="AJ325" s="374"/>
      <c r="AK325" s="369"/>
      <c r="AL325" s="321"/>
      <c r="AM325" s="323"/>
      <c r="AN325" s="360">
        <f t="shared" si="182"/>
        <v>209.30232558139537</v>
      </c>
      <c r="AO325" s="343">
        <f t="shared" si="182"/>
        <v>220.93023255813955</v>
      </c>
      <c r="AP325" s="343">
        <f t="shared" si="182"/>
        <v>232.55813953488374</v>
      </c>
      <c r="AQ325" s="343">
        <f t="shared" si="182"/>
        <v>244.18604651162792</v>
      </c>
      <c r="AR325" s="343">
        <f t="shared" si="182"/>
        <v>255.81395348837211</v>
      </c>
      <c r="AS325" s="343">
        <f t="shared" si="182"/>
        <v>267.44186046511629</v>
      </c>
      <c r="AT325" s="343">
        <f t="shared" si="182"/>
        <v>279.06976744186045</v>
      </c>
      <c r="AU325" s="284" t="str">
        <f t="shared" si="158"/>
        <v>151310-E-003</v>
      </c>
      <c r="AV325" s="309" t="str">
        <f t="shared" si="180"/>
        <v>VIP01</v>
      </c>
      <c r="AW325" s="284" t="str">
        <f t="shared" si="159"/>
        <v>151512-E-003</v>
      </c>
      <c r="AX325" s="284" t="str">
        <f t="shared" si="181"/>
        <v>KI04</v>
      </c>
      <c r="AY325" s="320"/>
      <c r="AZ325" s="328"/>
    </row>
    <row r="326" spans="1:52" s="271" customFormat="1" ht="13.5" customHeight="1" x14ac:dyDescent="0.2">
      <c r="A326" s="512" t="s">
        <v>158</v>
      </c>
      <c r="B326" s="386" t="s">
        <v>705</v>
      </c>
      <c r="C326" s="554">
        <v>3</v>
      </c>
      <c r="D326" s="336">
        <v>160</v>
      </c>
      <c r="E326" s="272">
        <v>216</v>
      </c>
      <c r="F326" s="337">
        <v>63</v>
      </c>
      <c r="G326" s="301">
        <v>2.84</v>
      </c>
      <c r="H326" s="299">
        <f t="shared" si="183"/>
        <v>49.593334655822261</v>
      </c>
      <c r="I326" s="300">
        <f t="shared" si="163"/>
        <v>0.8855952617111118</v>
      </c>
      <c r="J326" s="404">
        <f t="shared" si="164"/>
        <v>2.5396825396825395</v>
      </c>
      <c r="K326" s="299">
        <f t="shared" si="184"/>
        <v>177.1875</v>
      </c>
      <c r="L326" s="405">
        <f t="shared" si="162"/>
        <v>48.954509496061739</v>
      </c>
      <c r="M326" s="362">
        <f t="shared" si="185"/>
        <v>0.10574558461882407</v>
      </c>
      <c r="N326" s="406">
        <f t="shared" si="186"/>
        <v>0.30895734881958964</v>
      </c>
      <c r="O326" s="330" t="s">
        <v>4</v>
      </c>
      <c r="P326" s="286" t="s">
        <v>4</v>
      </c>
      <c r="Q326" s="427"/>
      <c r="R326" s="422">
        <v>400</v>
      </c>
      <c r="S326" s="422">
        <f t="shared" si="165"/>
        <v>425</v>
      </c>
      <c r="T326" s="422">
        <f t="shared" si="166"/>
        <v>450</v>
      </c>
      <c r="U326" s="422">
        <f t="shared" si="167"/>
        <v>475</v>
      </c>
      <c r="V326" s="422">
        <f t="shared" si="168"/>
        <v>500</v>
      </c>
      <c r="W326" s="422">
        <f t="shared" si="169"/>
        <v>525</v>
      </c>
      <c r="X326" s="422">
        <f t="shared" si="170"/>
        <v>550</v>
      </c>
      <c r="Y326" s="298"/>
      <c r="Z326" s="356"/>
      <c r="AA326" s="428"/>
      <c r="AB326" s="429"/>
      <c r="AC326" s="429"/>
      <c r="AD326" s="429"/>
      <c r="AE326" s="429"/>
      <c r="AF326" s="429"/>
      <c r="AG326" s="429"/>
      <c r="AH326" s="429"/>
      <c r="AI326" s="298"/>
      <c r="AJ326" s="374"/>
      <c r="AK326" s="369"/>
      <c r="AL326" s="321"/>
      <c r="AM326" s="323"/>
      <c r="AN326" s="360">
        <f t="shared" ref="AN326" si="199">R326/2.15</f>
        <v>186.04651162790699</v>
      </c>
      <c r="AO326" s="343">
        <f t="shared" ref="AO326:AT326" si="200">S326/2.15</f>
        <v>197.67441860465118</v>
      </c>
      <c r="AP326" s="343">
        <f t="shared" si="200"/>
        <v>209.30232558139537</v>
      </c>
      <c r="AQ326" s="343">
        <f t="shared" si="200"/>
        <v>220.93023255813955</v>
      </c>
      <c r="AR326" s="343">
        <f t="shared" si="200"/>
        <v>232.55813953488374</v>
      </c>
      <c r="AS326" s="343">
        <f t="shared" si="200"/>
        <v>244.18604651162792</v>
      </c>
      <c r="AT326" s="343">
        <f t="shared" si="200"/>
        <v>255.81395348837211</v>
      </c>
      <c r="AU326" s="284" t="str">
        <f t="shared" ref="AU326:AU379" si="201">IF(E326&gt;222,"",IF(E326=222,IF(D326&gt;179,"","151310-E-001"),IF(E326=216,"151310-E-002",IF(E326=190,"151310-E-004",IF(E326=200,IF(F326=57,"151310-E-003","151310-E-003 + 3x151310-D-024"),)))))</f>
        <v>151310-E-002</v>
      </c>
      <c r="AV326" s="309" t="str">
        <f t="shared" si="180"/>
        <v>VIP01</v>
      </c>
      <c r="AW326" s="284" t="str">
        <f t="shared" ref="AW326:AW388" si="202">IF(E326&gt;222,"",IF(E326=222,IF(D326&gt;181,"","151512-E-001"),IF(E326=216,"151512-E-002",IF(E326=200,IF(F326=57,"151512-E-003","151512-E-003 + 3x151310-D-024"),""))))</f>
        <v>151512-E-002</v>
      </c>
      <c r="AX326" s="284" t="str">
        <f t="shared" si="181"/>
        <v>KI04</v>
      </c>
      <c r="AY326" s="320"/>
      <c r="AZ326" s="328"/>
    </row>
    <row r="327" spans="1:52" s="271" customFormat="1" ht="13.5" customHeight="1" x14ac:dyDescent="0.2">
      <c r="A327" s="512" t="s">
        <v>158</v>
      </c>
      <c r="B327" s="313" t="s">
        <v>159</v>
      </c>
      <c r="C327" s="551">
        <v>4</v>
      </c>
      <c r="D327" s="336">
        <v>220</v>
      </c>
      <c r="E327" s="272">
        <v>240</v>
      </c>
      <c r="F327" s="337">
        <v>76</v>
      </c>
      <c r="G327" s="301">
        <v>3.2</v>
      </c>
      <c r="H327" s="299">
        <f t="shared" si="183"/>
        <v>34.179687499999993</v>
      </c>
      <c r="I327" s="300">
        <f t="shared" si="163"/>
        <v>0.61035156249999989</v>
      </c>
      <c r="J327" s="404">
        <f t="shared" si="164"/>
        <v>2.8947368421052633</v>
      </c>
      <c r="K327" s="299">
        <f t="shared" si="184"/>
        <v>164.09090909090909</v>
      </c>
      <c r="L327" s="405">
        <f t="shared" si="162"/>
        <v>57.404250713688434</v>
      </c>
      <c r="M327" s="362">
        <f t="shared" si="185"/>
        <v>9.5394736842105282E-2</v>
      </c>
      <c r="N327" s="406">
        <f t="shared" si="186"/>
        <v>0.38672337322905892</v>
      </c>
      <c r="O327" s="330" t="s">
        <v>4</v>
      </c>
      <c r="P327" s="286" t="s">
        <v>4</v>
      </c>
      <c r="Q327" s="330" t="s">
        <v>27</v>
      </c>
      <c r="R327" s="272">
        <v>350</v>
      </c>
      <c r="S327" s="272">
        <f t="shared" si="165"/>
        <v>375</v>
      </c>
      <c r="T327" s="272">
        <f t="shared" si="166"/>
        <v>400</v>
      </c>
      <c r="U327" s="272">
        <f t="shared" si="167"/>
        <v>425</v>
      </c>
      <c r="V327" s="272">
        <f t="shared" si="168"/>
        <v>450</v>
      </c>
      <c r="W327" s="272">
        <f t="shared" si="169"/>
        <v>475</v>
      </c>
      <c r="X327" s="272">
        <f t="shared" si="170"/>
        <v>500</v>
      </c>
      <c r="Y327" s="274" t="s">
        <v>324</v>
      </c>
      <c r="Z327" s="355" t="s">
        <v>325</v>
      </c>
      <c r="AA327" s="360">
        <f>(R327-25)/2.37</f>
        <v>137.13080168776369</v>
      </c>
      <c r="AB327" s="343">
        <f>(R327)/2.37</f>
        <v>147.67932489451476</v>
      </c>
      <c r="AC327" s="343">
        <f>(R327+25)/2.37</f>
        <v>158.22784810126581</v>
      </c>
      <c r="AD327" s="343">
        <f>(R327+50)/2.37</f>
        <v>168.77637130801688</v>
      </c>
      <c r="AE327" s="343">
        <f>(R327+75)/2.37</f>
        <v>179.32489451476792</v>
      </c>
      <c r="AF327" s="343">
        <f>(R327+100)/2.37</f>
        <v>189.87341772151899</v>
      </c>
      <c r="AG327" s="343">
        <f>(R327+125)/2.37</f>
        <v>200.42194092827003</v>
      </c>
      <c r="AH327" s="343">
        <f>(R327+150)/2.37</f>
        <v>210.97046413502107</v>
      </c>
      <c r="AI327" s="274" t="s">
        <v>329</v>
      </c>
      <c r="AJ327" s="374" t="s">
        <v>291</v>
      </c>
      <c r="AK327" s="369">
        <v>12</v>
      </c>
      <c r="AL327" s="321">
        <v>17</v>
      </c>
      <c r="AM327" s="323">
        <v>12</v>
      </c>
      <c r="AN327" s="419">
        <f t="shared" si="182"/>
        <v>162.79069767441862</v>
      </c>
      <c r="AO327" s="420">
        <f t="shared" si="182"/>
        <v>174.41860465116281</v>
      </c>
      <c r="AP327" s="420">
        <f t="shared" si="182"/>
        <v>186.04651162790699</v>
      </c>
      <c r="AQ327" s="420">
        <f t="shared" si="182"/>
        <v>197.67441860465118</v>
      </c>
      <c r="AR327" s="420">
        <f t="shared" si="182"/>
        <v>209.30232558139537</v>
      </c>
      <c r="AS327" s="420">
        <f t="shared" si="182"/>
        <v>220.93023255813955</v>
      </c>
      <c r="AT327" s="420">
        <f t="shared" si="182"/>
        <v>232.55813953488374</v>
      </c>
      <c r="AU327" s="324" t="str">
        <f t="shared" si="201"/>
        <v/>
      </c>
      <c r="AV327" s="421" t="str">
        <f t="shared" si="180"/>
        <v>VIP01</v>
      </c>
      <c r="AW327" s="324" t="str">
        <f t="shared" si="202"/>
        <v/>
      </c>
      <c r="AX327" s="422" t="str">
        <f t="shared" si="181"/>
        <v>KI04</v>
      </c>
      <c r="AY327" s="284"/>
      <c r="AZ327" s="286"/>
    </row>
    <row r="328" spans="1:52" s="271" customFormat="1" ht="13.5" customHeight="1" x14ac:dyDescent="0.2">
      <c r="A328" s="512" t="s">
        <v>192</v>
      </c>
      <c r="B328" s="313" t="s">
        <v>604</v>
      </c>
      <c r="C328" s="551">
        <v>2</v>
      </c>
      <c r="D328" s="336">
        <v>170</v>
      </c>
      <c r="E328" s="272">
        <v>216</v>
      </c>
      <c r="F328" s="337">
        <v>63</v>
      </c>
      <c r="G328" s="301">
        <v>2.61</v>
      </c>
      <c r="H328" s="299">
        <f t="shared" si="183"/>
        <v>55.049103800590132</v>
      </c>
      <c r="I328" s="300">
        <f t="shared" si="163"/>
        <v>0.98301971072482375</v>
      </c>
      <c r="J328" s="404">
        <f t="shared" si="164"/>
        <v>2.6984126984126986</v>
      </c>
      <c r="K328" s="299">
        <f t="shared" si="184"/>
        <v>156.34191176470588</v>
      </c>
      <c r="L328" s="405">
        <f t="shared" si="162"/>
        <v>50.461153375641345</v>
      </c>
      <c r="M328" s="362">
        <f t="shared" si="185"/>
        <v>-3.3874597092988019E-2</v>
      </c>
      <c r="N328" s="406">
        <f t="shared" si="186"/>
        <v>0.31218633555063446</v>
      </c>
      <c r="O328" s="336" t="s">
        <v>4</v>
      </c>
      <c r="P328" s="337" t="s">
        <v>4</v>
      </c>
      <c r="Q328" s="427"/>
      <c r="R328" s="422">
        <v>375</v>
      </c>
      <c r="S328" s="422">
        <f t="shared" si="165"/>
        <v>400</v>
      </c>
      <c r="T328" s="422">
        <f t="shared" si="166"/>
        <v>425</v>
      </c>
      <c r="U328" s="422">
        <f t="shared" si="167"/>
        <v>450</v>
      </c>
      <c r="V328" s="422">
        <f t="shared" si="168"/>
        <v>475</v>
      </c>
      <c r="W328" s="422">
        <f t="shared" si="169"/>
        <v>500</v>
      </c>
      <c r="X328" s="422">
        <f t="shared" si="170"/>
        <v>525</v>
      </c>
      <c r="Y328" s="298"/>
      <c r="Z328" s="356"/>
      <c r="AA328" s="360">
        <f>(R328-25)/2.37</f>
        <v>147.67932489451476</v>
      </c>
      <c r="AB328" s="343">
        <f>(R328)/2.37</f>
        <v>158.22784810126581</v>
      </c>
      <c r="AC328" s="343">
        <f>(R328+25)/2.37</f>
        <v>168.77637130801688</v>
      </c>
      <c r="AD328" s="343">
        <f>(R328+50)/2.37</f>
        <v>179.32489451476792</v>
      </c>
      <c r="AE328" s="343">
        <f>(R328+75)/2.37</f>
        <v>189.87341772151899</v>
      </c>
      <c r="AF328" s="343">
        <f>(R328+100)/2.37</f>
        <v>200.42194092827003</v>
      </c>
      <c r="AG328" s="343">
        <f>(R328+125)/2.37</f>
        <v>210.97046413502107</v>
      </c>
      <c r="AH328" s="343">
        <f>(R328+150)/2.37</f>
        <v>221.51898734177215</v>
      </c>
      <c r="AI328" s="274" t="s">
        <v>331</v>
      </c>
      <c r="AJ328" s="374"/>
      <c r="AK328" s="369"/>
      <c r="AL328" s="321"/>
      <c r="AM328" s="323"/>
      <c r="AN328" s="338">
        <f t="shared" si="182"/>
        <v>174.41860465116281</v>
      </c>
      <c r="AO328" s="387">
        <f t="shared" si="182"/>
        <v>186.04651162790699</v>
      </c>
      <c r="AP328" s="387">
        <f t="shared" si="182"/>
        <v>197.67441860465118</v>
      </c>
      <c r="AQ328" s="387">
        <f t="shared" si="182"/>
        <v>209.30232558139537</v>
      </c>
      <c r="AR328" s="387">
        <f t="shared" si="182"/>
        <v>220.93023255813955</v>
      </c>
      <c r="AS328" s="387">
        <f t="shared" si="182"/>
        <v>232.55813953488374</v>
      </c>
      <c r="AT328" s="387">
        <f t="shared" si="182"/>
        <v>244.18604651162792</v>
      </c>
      <c r="AU328" s="284" t="str">
        <f t="shared" si="201"/>
        <v>151310-E-002</v>
      </c>
      <c r="AV328" s="394" t="str">
        <f t="shared" si="180"/>
        <v>VIP01</v>
      </c>
      <c r="AW328" s="284" t="str">
        <f t="shared" si="202"/>
        <v>151512-E-002</v>
      </c>
      <c r="AX328" s="272" t="str">
        <f t="shared" si="181"/>
        <v>KI03</v>
      </c>
      <c r="AY328" s="284"/>
      <c r="AZ328" s="286"/>
    </row>
    <row r="329" spans="1:52" s="271" customFormat="1" ht="13.5" customHeight="1" x14ac:dyDescent="0.2">
      <c r="A329" s="512" t="s">
        <v>192</v>
      </c>
      <c r="B329" s="313" t="s">
        <v>236</v>
      </c>
      <c r="C329" s="551">
        <v>3</v>
      </c>
      <c r="D329" s="336">
        <v>180</v>
      </c>
      <c r="E329" s="272">
        <v>222</v>
      </c>
      <c r="F329" s="337">
        <v>70</v>
      </c>
      <c r="G329" s="301">
        <v>2.65</v>
      </c>
      <c r="H329" s="299">
        <f t="shared" si="183"/>
        <v>39.15984336062656</v>
      </c>
      <c r="I329" s="300">
        <f t="shared" si="163"/>
        <v>0.69928291715404567</v>
      </c>
      <c r="J329" s="404">
        <f t="shared" si="164"/>
        <v>2.5714285714285716</v>
      </c>
      <c r="K329" s="299">
        <f t="shared" si="184"/>
        <v>133.68055555555554</v>
      </c>
      <c r="L329" s="405">
        <f t="shared" si="162"/>
        <v>51.924098451489741</v>
      </c>
      <c r="M329" s="362">
        <f t="shared" si="185"/>
        <v>2.9649595687331432E-2</v>
      </c>
      <c r="N329" s="406">
        <f t="shared" si="186"/>
        <v>0.40028759533512087</v>
      </c>
      <c r="O329" s="330" t="s">
        <v>8</v>
      </c>
      <c r="P329" s="286" t="s">
        <v>8</v>
      </c>
      <c r="Q329" s="330" t="s">
        <v>18</v>
      </c>
      <c r="R329" s="272">
        <v>275</v>
      </c>
      <c r="S329" s="272">
        <f t="shared" si="165"/>
        <v>300</v>
      </c>
      <c r="T329" s="272">
        <f t="shared" si="166"/>
        <v>325</v>
      </c>
      <c r="U329" s="272">
        <f t="shared" si="167"/>
        <v>350</v>
      </c>
      <c r="V329" s="272">
        <f t="shared" si="168"/>
        <v>375</v>
      </c>
      <c r="W329" s="272">
        <f t="shared" si="169"/>
        <v>400</v>
      </c>
      <c r="X329" s="272">
        <f t="shared" si="170"/>
        <v>425</v>
      </c>
      <c r="Y329" s="274" t="s">
        <v>322</v>
      </c>
      <c r="Z329" s="355" t="s">
        <v>323</v>
      </c>
      <c r="AA329" s="360">
        <f>(R329-25)/2.52</f>
        <v>99.206349206349202</v>
      </c>
      <c r="AB329" s="343">
        <f>(R329)/2.52</f>
        <v>109.12698412698413</v>
      </c>
      <c r="AC329" s="343">
        <f>(R329+25)/2.52</f>
        <v>119.04761904761905</v>
      </c>
      <c r="AD329" s="343">
        <f>(R329+50)/2.52</f>
        <v>128.96825396825398</v>
      </c>
      <c r="AE329" s="343">
        <f>(R329+75)/2.52</f>
        <v>138.88888888888889</v>
      </c>
      <c r="AF329" s="343">
        <f>(R329+100)/2.52</f>
        <v>148.8095238095238</v>
      </c>
      <c r="AG329" s="343">
        <f>(R329+125)/2.52</f>
        <v>158.73015873015873</v>
      </c>
      <c r="AH329" s="343">
        <f>(R329+150)/2.52</f>
        <v>168.65079365079364</v>
      </c>
      <c r="AI329" s="274" t="s">
        <v>330</v>
      </c>
      <c r="AJ329" s="374" t="s">
        <v>291</v>
      </c>
      <c r="AK329" s="369">
        <v>17</v>
      </c>
      <c r="AL329" s="321">
        <v>17</v>
      </c>
      <c r="AM329" s="323">
        <v>18</v>
      </c>
      <c r="AN329" s="360">
        <f t="shared" si="182"/>
        <v>127.90697674418605</v>
      </c>
      <c r="AO329" s="343">
        <f t="shared" si="182"/>
        <v>139.53488372093022</v>
      </c>
      <c r="AP329" s="343">
        <f t="shared" si="182"/>
        <v>151.16279069767444</v>
      </c>
      <c r="AQ329" s="343">
        <f t="shared" si="182"/>
        <v>162.79069767441862</v>
      </c>
      <c r="AR329" s="343">
        <f t="shared" si="182"/>
        <v>174.41860465116281</v>
      </c>
      <c r="AS329" s="343">
        <f t="shared" si="182"/>
        <v>186.04651162790699</v>
      </c>
      <c r="AT329" s="343">
        <f t="shared" si="182"/>
        <v>197.67441860465118</v>
      </c>
      <c r="AU329" s="422" t="str">
        <f t="shared" si="201"/>
        <v/>
      </c>
      <c r="AV329" s="421" t="str">
        <f t="shared" si="180"/>
        <v>VIP01</v>
      </c>
      <c r="AW329" s="422" t="str">
        <f t="shared" si="202"/>
        <v>151512-E-001</v>
      </c>
      <c r="AX329" s="422" t="str">
        <f t="shared" si="181"/>
        <v>KI03</v>
      </c>
      <c r="AY329" s="284"/>
      <c r="AZ329" s="286"/>
    </row>
    <row r="330" spans="1:52" s="271" customFormat="1" ht="13.5" customHeight="1" x14ac:dyDescent="0.2">
      <c r="A330" s="512" t="s">
        <v>192</v>
      </c>
      <c r="B330" s="313" t="s">
        <v>237</v>
      </c>
      <c r="C330" s="551">
        <v>4</v>
      </c>
      <c r="D330" s="336">
        <v>210</v>
      </c>
      <c r="E330" s="272">
        <v>222</v>
      </c>
      <c r="F330" s="337">
        <v>70</v>
      </c>
      <c r="G330" s="301">
        <v>3.1</v>
      </c>
      <c r="H330" s="299">
        <f t="shared" si="183"/>
        <v>36.420395421435998</v>
      </c>
      <c r="I330" s="300">
        <f t="shared" si="163"/>
        <v>0.65036420395421424</v>
      </c>
      <c r="J330" s="404">
        <f t="shared" si="164"/>
        <v>3</v>
      </c>
      <c r="K330" s="299">
        <f t="shared" si="184"/>
        <v>145.83333333333334</v>
      </c>
      <c r="L330" s="405">
        <f t="shared" si="162"/>
        <v>56.084436343784354</v>
      </c>
      <c r="M330" s="362">
        <f t="shared" si="185"/>
        <v>3.2258064516129059E-2</v>
      </c>
      <c r="N330" s="406">
        <f t="shared" si="186"/>
        <v>0.39739829180738628</v>
      </c>
      <c r="O330" s="330" t="s">
        <v>8</v>
      </c>
      <c r="P330" s="286" t="s">
        <v>8</v>
      </c>
      <c r="Q330" s="330" t="s">
        <v>18</v>
      </c>
      <c r="R330" s="272">
        <v>350</v>
      </c>
      <c r="S330" s="272">
        <f t="shared" si="165"/>
        <v>375</v>
      </c>
      <c r="T330" s="272">
        <f t="shared" si="166"/>
        <v>400</v>
      </c>
      <c r="U330" s="272">
        <f t="shared" si="167"/>
        <v>425</v>
      </c>
      <c r="V330" s="272">
        <f t="shared" si="168"/>
        <v>450</v>
      </c>
      <c r="W330" s="272">
        <f t="shared" si="169"/>
        <v>475</v>
      </c>
      <c r="X330" s="272">
        <f t="shared" si="170"/>
        <v>500</v>
      </c>
      <c r="Y330" s="274" t="s">
        <v>322</v>
      </c>
      <c r="Z330" s="355" t="s">
        <v>323</v>
      </c>
      <c r="AA330" s="360">
        <f>(R330-25)/2.52</f>
        <v>128.96825396825398</v>
      </c>
      <c r="AB330" s="343">
        <f>(R330)/2.52</f>
        <v>138.88888888888889</v>
      </c>
      <c r="AC330" s="343">
        <f>(R330+25)/2.52</f>
        <v>148.8095238095238</v>
      </c>
      <c r="AD330" s="343">
        <f>(R330+50)/2.52</f>
        <v>158.73015873015873</v>
      </c>
      <c r="AE330" s="343">
        <f>(R330+75)/2.52</f>
        <v>168.65079365079364</v>
      </c>
      <c r="AF330" s="343">
        <f>(R330+100)/2.52</f>
        <v>178.57142857142858</v>
      </c>
      <c r="AG330" s="343">
        <f>(R330+125)/2.52</f>
        <v>188.49206349206349</v>
      </c>
      <c r="AH330" s="343">
        <f>(R330+150)/2.52</f>
        <v>198.4126984126984</v>
      </c>
      <c r="AI330" s="274" t="s">
        <v>330</v>
      </c>
      <c r="AJ330" s="374" t="s">
        <v>291</v>
      </c>
      <c r="AK330" s="369">
        <v>17</v>
      </c>
      <c r="AL330" s="321">
        <v>17</v>
      </c>
      <c r="AM330" s="323">
        <v>15</v>
      </c>
      <c r="AN330" s="360">
        <f t="shared" si="182"/>
        <v>162.79069767441862</v>
      </c>
      <c r="AO330" s="343">
        <f t="shared" si="182"/>
        <v>174.41860465116281</v>
      </c>
      <c r="AP330" s="343">
        <f t="shared" si="182"/>
        <v>186.04651162790699</v>
      </c>
      <c r="AQ330" s="343">
        <f t="shared" si="182"/>
        <v>197.67441860465118</v>
      </c>
      <c r="AR330" s="343">
        <f t="shared" si="182"/>
        <v>209.30232558139537</v>
      </c>
      <c r="AS330" s="343">
        <f t="shared" si="182"/>
        <v>220.93023255813955</v>
      </c>
      <c r="AT330" s="343">
        <f t="shared" si="182"/>
        <v>232.55813953488374</v>
      </c>
      <c r="AU330" s="422" t="str">
        <f t="shared" si="201"/>
        <v/>
      </c>
      <c r="AV330" s="421" t="str">
        <f t="shared" si="180"/>
        <v>VIP01</v>
      </c>
      <c r="AW330" s="422" t="str">
        <f t="shared" si="202"/>
        <v/>
      </c>
      <c r="AX330" s="422" t="str">
        <f t="shared" si="181"/>
        <v>KI03</v>
      </c>
      <c r="AY330" s="284"/>
      <c r="AZ330" s="286"/>
    </row>
    <row r="331" spans="1:52" s="271" customFormat="1" ht="13.5" customHeight="1" x14ac:dyDescent="0.2">
      <c r="A331" s="512" t="s">
        <v>192</v>
      </c>
      <c r="B331" s="313" t="s">
        <v>238</v>
      </c>
      <c r="C331" s="551">
        <v>5</v>
      </c>
      <c r="D331" s="336">
        <v>240</v>
      </c>
      <c r="E331" s="272">
        <v>222</v>
      </c>
      <c r="F331" s="337">
        <v>70</v>
      </c>
      <c r="G331" s="301">
        <v>3.5</v>
      </c>
      <c r="H331" s="299">
        <f t="shared" si="183"/>
        <v>34.693877551020407</v>
      </c>
      <c r="I331" s="300">
        <f t="shared" si="163"/>
        <v>0.61953352769679293</v>
      </c>
      <c r="J331" s="404">
        <f t="shared" si="164"/>
        <v>3.4285714285714284</v>
      </c>
      <c r="K331" s="299">
        <f t="shared" si="184"/>
        <v>154.94791666666669</v>
      </c>
      <c r="L331" s="405">
        <f t="shared" si="162"/>
        <v>59.956784436792468</v>
      </c>
      <c r="M331" s="362">
        <f t="shared" si="185"/>
        <v>2.0408163265306176E-2</v>
      </c>
      <c r="N331" s="406">
        <f t="shared" si="186"/>
        <v>0.39500940334827978</v>
      </c>
      <c r="O331" s="330" t="s">
        <v>8</v>
      </c>
      <c r="P331" s="286" t="s">
        <v>8</v>
      </c>
      <c r="Q331" s="330" t="s">
        <v>18</v>
      </c>
      <c r="R331" s="272">
        <v>425</v>
      </c>
      <c r="S331" s="272">
        <f t="shared" si="165"/>
        <v>450</v>
      </c>
      <c r="T331" s="272">
        <f t="shared" si="166"/>
        <v>475</v>
      </c>
      <c r="U331" s="272">
        <f t="shared" si="167"/>
        <v>500</v>
      </c>
      <c r="V331" s="272">
        <f t="shared" si="168"/>
        <v>525</v>
      </c>
      <c r="W331" s="272">
        <f t="shared" si="169"/>
        <v>550</v>
      </c>
      <c r="X331" s="272">
        <f t="shared" si="170"/>
        <v>575</v>
      </c>
      <c r="Y331" s="274" t="s">
        <v>322</v>
      </c>
      <c r="Z331" s="355" t="s">
        <v>323</v>
      </c>
      <c r="AA331" s="360">
        <f>(R331-25)/2.52</f>
        <v>158.73015873015873</v>
      </c>
      <c r="AB331" s="343">
        <f>(R331)/2.52</f>
        <v>168.65079365079364</v>
      </c>
      <c r="AC331" s="343">
        <f>(R331+25)/2.52</f>
        <v>178.57142857142858</v>
      </c>
      <c r="AD331" s="343">
        <f>(R331+50)/2.52</f>
        <v>188.49206349206349</v>
      </c>
      <c r="AE331" s="343">
        <f>(R331+75)/2.52</f>
        <v>198.4126984126984</v>
      </c>
      <c r="AF331" s="343">
        <f>(R331+100)/2.52</f>
        <v>208.33333333333334</v>
      </c>
      <c r="AG331" s="343">
        <f>(R331+125)/2.52</f>
        <v>218.25396825396825</v>
      </c>
      <c r="AH331" s="343">
        <f>(R331+150)/2.52</f>
        <v>228.17460317460316</v>
      </c>
      <c r="AI331" s="274" t="s">
        <v>330</v>
      </c>
      <c r="AJ331" s="374" t="s">
        <v>291</v>
      </c>
      <c r="AK331" s="369">
        <v>17</v>
      </c>
      <c r="AL331" s="321">
        <v>17</v>
      </c>
      <c r="AM331" s="323">
        <v>12</v>
      </c>
      <c r="AN331" s="360">
        <f t="shared" si="182"/>
        <v>197.67441860465118</v>
      </c>
      <c r="AO331" s="343">
        <f t="shared" si="182"/>
        <v>209.30232558139537</v>
      </c>
      <c r="AP331" s="343">
        <f t="shared" si="182"/>
        <v>220.93023255813955</v>
      </c>
      <c r="AQ331" s="343">
        <f t="shared" si="182"/>
        <v>232.55813953488374</v>
      </c>
      <c r="AR331" s="343">
        <f t="shared" si="182"/>
        <v>244.18604651162792</v>
      </c>
      <c r="AS331" s="343">
        <f t="shared" si="182"/>
        <v>255.81395348837211</v>
      </c>
      <c r="AT331" s="343">
        <f t="shared" si="182"/>
        <v>267.44186046511629</v>
      </c>
      <c r="AU331" s="422" t="str">
        <f t="shared" si="201"/>
        <v/>
      </c>
      <c r="AV331" s="421" t="str">
        <f t="shared" si="180"/>
        <v>VIP01</v>
      </c>
      <c r="AW331" s="422" t="str">
        <f t="shared" si="202"/>
        <v/>
      </c>
      <c r="AX331" s="422" t="str">
        <f t="shared" si="181"/>
        <v>KI05</v>
      </c>
      <c r="AY331" s="284"/>
      <c r="AZ331" s="286"/>
    </row>
    <row r="332" spans="1:52" s="271" customFormat="1" ht="13.5" customHeight="1" x14ac:dyDescent="0.2">
      <c r="A332" s="512" t="s">
        <v>192</v>
      </c>
      <c r="B332" s="313" t="s">
        <v>160</v>
      </c>
      <c r="C332" s="551">
        <v>6</v>
      </c>
      <c r="D332" s="336">
        <v>200</v>
      </c>
      <c r="E332" s="272">
        <v>240</v>
      </c>
      <c r="F332" s="337">
        <v>76</v>
      </c>
      <c r="G332" s="301">
        <v>2.98</v>
      </c>
      <c r="H332" s="299">
        <f t="shared" si="183"/>
        <v>36.597450565289854</v>
      </c>
      <c r="I332" s="300">
        <f t="shared" si="163"/>
        <v>0.65352590295160451</v>
      </c>
      <c r="J332" s="404">
        <f t="shared" si="164"/>
        <v>2.6315789473684212</v>
      </c>
      <c r="K332" s="299">
        <f t="shared" si="184"/>
        <v>167.60714285714286</v>
      </c>
      <c r="L332" s="405">
        <f t="shared" si="162"/>
        <v>54.732805519176516</v>
      </c>
      <c r="M332" s="362">
        <f t="shared" si="185"/>
        <v>0.11691981631932173</v>
      </c>
      <c r="N332" s="406">
        <f t="shared" si="186"/>
        <v>0.36978990222834723</v>
      </c>
      <c r="O332" s="330" t="s">
        <v>4</v>
      </c>
      <c r="P332" s="286" t="s">
        <v>5</v>
      </c>
      <c r="Q332" s="330" t="s">
        <v>19</v>
      </c>
      <c r="R332" s="272">
        <v>325</v>
      </c>
      <c r="S332" s="272">
        <f t="shared" si="165"/>
        <v>350</v>
      </c>
      <c r="T332" s="272">
        <f t="shared" si="166"/>
        <v>375</v>
      </c>
      <c r="U332" s="272">
        <f t="shared" si="167"/>
        <v>400</v>
      </c>
      <c r="V332" s="272">
        <f t="shared" si="168"/>
        <v>425</v>
      </c>
      <c r="W332" s="272">
        <f t="shared" si="169"/>
        <v>450</v>
      </c>
      <c r="X332" s="272">
        <f t="shared" si="170"/>
        <v>475</v>
      </c>
      <c r="Y332" s="274" t="s">
        <v>324</v>
      </c>
      <c r="Z332" s="355" t="s">
        <v>325</v>
      </c>
      <c r="AA332" s="360">
        <f>(R332-25)/2.37</f>
        <v>126.58227848101265</v>
      </c>
      <c r="AB332" s="343">
        <f>(R332)/2.37</f>
        <v>137.13080168776369</v>
      </c>
      <c r="AC332" s="343">
        <f>(R332+25)/2.37</f>
        <v>147.67932489451476</v>
      </c>
      <c r="AD332" s="343">
        <f>(R332+50)/2.37</f>
        <v>158.22784810126581</v>
      </c>
      <c r="AE332" s="343">
        <f>(R332+75)/2.37</f>
        <v>168.77637130801688</v>
      </c>
      <c r="AF332" s="343">
        <f>(R332+100)/2.37</f>
        <v>179.32489451476792</v>
      </c>
      <c r="AG332" s="343">
        <f>(R332+125)/2.37</f>
        <v>189.87341772151899</v>
      </c>
      <c r="AH332" s="343">
        <f>(R332+150)/2.37</f>
        <v>200.42194092827003</v>
      </c>
      <c r="AI332" s="274" t="s">
        <v>329</v>
      </c>
      <c r="AJ332" s="374" t="s">
        <v>291</v>
      </c>
      <c r="AK332" s="369">
        <v>17</v>
      </c>
      <c r="AL332" s="321">
        <v>17</v>
      </c>
      <c r="AM332" s="323">
        <v>10</v>
      </c>
      <c r="AN332" s="419">
        <f t="shared" si="182"/>
        <v>151.16279069767444</v>
      </c>
      <c r="AO332" s="420">
        <f t="shared" si="182"/>
        <v>162.79069767441862</v>
      </c>
      <c r="AP332" s="420">
        <f t="shared" si="182"/>
        <v>174.41860465116281</v>
      </c>
      <c r="AQ332" s="420">
        <f t="shared" si="182"/>
        <v>186.04651162790699</v>
      </c>
      <c r="AR332" s="420">
        <f t="shared" si="182"/>
        <v>197.67441860465118</v>
      </c>
      <c r="AS332" s="420">
        <f t="shared" si="182"/>
        <v>209.30232558139537</v>
      </c>
      <c r="AT332" s="420">
        <f t="shared" si="182"/>
        <v>220.93023255813955</v>
      </c>
      <c r="AU332" s="324" t="str">
        <f t="shared" si="201"/>
        <v/>
      </c>
      <c r="AV332" s="421" t="str">
        <f t="shared" si="180"/>
        <v>VIP01</v>
      </c>
      <c r="AW332" s="324" t="str">
        <f t="shared" si="202"/>
        <v/>
      </c>
      <c r="AX332" s="422" t="str">
        <f t="shared" si="181"/>
        <v>KI04</v>
      </c>
      <c r="AY332" s="284"/>
      <c r="AZ332" s="286"/>
    </row>
    <row r="333" spans="1:52" s="271" customFormat="1" ht="13.5" customHeight="1" x14ac:dyDescent="0.2">
      <c r="A333" s="512" t="s">
        <v>192</v>
      </c>
      <c r="B333" s="313" t="s">
        <v>161</v>
      </c>
      <c r="C333" s="551">
        <v>7</v>
      </c>
      <c r="D333" s="336">
        <v>185</v>
      </c>
      <c r="E333" s="272">
        <v>240</v>
      </c>
      <c r="F333" s="337">
        <v>76</v>
      </c>
      <c r="G333" s="301">
        <v>2.63</v>
      </c>
      <c r="H333" s="299">
        <f t="shared" si="183"/>
        <v>39.757694921135197</v>
      </c>
      <c r="I333" s="300">
        <f t="shared" si="163"/>
        <v>0.70995883787741421</v>
      </c>
      <c r="J333" s="404">
        <f t="shared" si="164"/>
        <v>2.4342105263157894</v>
      </c>
      <c r="K333" s="299">
        <f t="shared" si="184"/>
        <v>153.32046332046332</v>
      </c>
      <c r="L333" s="405">
        <f t="shared" si="162"/>
        <v>52.640326746706272</v>
      </c>
      <c r="M333" s="362">
        <f t="shared" si="185"/>
        <v>7.444466680008005E-2</v>
      </c>
      <c r="N333" s="406">
        <f t="shared" si="186"/>
        <v>0.37095058962942101</v>
      </c>
      <c r="O333" s="330" t="s">
        <v>4</v>
      </c>
      <c r="P333" s="286" t="s">
        <v>5</v>
      </c>
      <c r="Q333" s="330" t="s">
        <v>27</v>
      </c>
      <c r="R333" s="272">
        <v>275</v>
      </c>
      <c r="S333" s="272">
        <f t="shared" si="165"/>
        <v>300</v>
      </c>
      <c r="T333" s="272">
        <f t="shared" si="166"/>
        <v>325</v>
      </c>
      <c r="U333" s="272">
        <f t="shared" si="167"/>
        <v>350</v>
      </c>
      <c r="V333" s="272">
        <f t="shared" si="168"/>
        <v>375</v>
      </c>
      <c r="W333" s="272">
        <f t="shared" si="169"/>
        <v>400</v>
      </c>
      <c r="X333" s="272">
        <f t="shared" si="170"/>
        <v>425</v>
      </c>
      <c r="Y333" s="274" t="s">
        <v>324</v>
      </c>
      <c r="Z333" s="355" t="s">
        <v>325</v>
      </c>
      <c r="AA333" s="360">
        <f>(R333-25)/2.37</f>
        <v>105.48523206751054</v>
      </c>
      <c r="AB333" s="343">
        <f>(R333)/2.37</f>
        <v>116.03375527426159</v>
      </c>
      <c r="AC333" s="343">
        <f>(R333+25)/2.37</f>
        <v>126.58227848101265</v>
      </c>
      <c r="AD333" s="343">
        <f>(R333+50)/2.37</f>
        <v>137.13080168776369</v>
      </c>
      <c r="AE333" s="343">
        <f>(R333+75)/2.37</f>
        <v>147.67932489451476</v>
      </c>
      <c r="AF333" s="343">
        <f>(R333+100)/2.37</f>
        <v>158.22784810126581</v>
      </c>
      <c r="AG333" s="343">
        <f>(R333+125)/2.37</f>
        <v>168.77637130801688</v>
      </c>
      <c r="AH333" s="343">
        <f>(R333+150)/2.37</f>
        <v>179.32489451476792</v>
      </c>
      <c r="AI333" s="274" t="s">
        <v>329</v>
      </c>
      <c r="AJ333" s="374" t="s">
        <v>291</v>
      </c>
      <c r="AK333" s="369">
        <v>20</v>
      </c>
      <c r="AL333" s="321">
        <v>20</v>
      </c>
      <c r="AM333" s="323">
        <v>15</v>
      </c>
      <c r="AN333" s="419">
        <f t="shared" si="182"/>
        <v>127.90697674418605</v>
      </c>
      <c r="AO333" s="420">
        <f t="shared" si="182"/>
        <v>139.53488372093022</v>
      </c>
      <c r="AP333" s="420">
        <f t="shared" si="182"/>
        <v>151.16279069767444</v>
      </c>
      <c r="AQ333" s="420">
        <f t="shared" si="182"/>
        <v>162.79069767441862</v>
      </c>
      <c r="AR333" s="420">
        <f t="shared" si="182"/>
        <v>174.41860465116281</v>
      </c>
      <c r="AS333" s="420">
        <f t="shared" si="182"/>
        <v>186.04651162790699</v>
      </c>
      <c r="AT333" s="420">
        <f t="shared" si="182"/>
        <v>197.67441860465118</v>
      </c>
      <c r="AU333" s="324" t="str">
        <f t="shared" si="201"/>
        <v/>
      </c>
      <c r="AV333" s="421" t="str">
        <f t="shared" si="180"/>
        <v>VIP01</v>
      </c>
      <c r="AW333" s="324" t="str">
        <f t="shared" si="202"/>
        <v/>
      </c>
      <c r="AX333" s="422" t="str">
        <f t="shared" si="181"/>
        <v>KI03</v>
      </c>
      <c r="AY333" s="284"/>
      <c r="AZ333" s="286"/>
    </row>
    <row r="334" spans="1:52" s="271" customFormat="1" ht="13.5" customHeight="1" x14ac:dyDescent="0.2">
      <c r="A334" s="512" t="s">
        <v>192</v>
      </c>
      <c r="B334" s="313" t="s">
        <v>239</v>
      </c>
      <c r="C334" s="551">
        <v>8</v>
      </c>
      <c r="D334" s="336">
        <v>218</v>
      </c>
      <c r="E334" s="272">
        <v>267</v>
      </c>
      <c r="F334" s="337">
        <v>89</v>
      </c>
      <c r="G334" s="301">
        <v>2.6</v>
      </c>
      <c r="H334" s="299">
        <f t="shared" si="183"/>
        <v>36.982248520710058</v>
      </c>
      <c r="I334" s="300">
        <f t="shared" si="163"/>
        <v>0.66039729501267963</v>
      </c>
      <c r="J334" s="404">
        <f t="shared" si="164"/>
        <v>2.4494382022471912</v>
      </c>
      <c r="K334" s="299">
        <f t="shared" si="184"/>
        <v>162.20920707732631</v>
      </c>
      <c r="L334" s="405">
        <f t="shared" si="162"/>
        <v>57.142726571279397</v>
      </c>
      <c r="M334" s="362">
        <f t="shared" si="185"/>
        <v>5.7908383751080331E-2</v>
      </c>
      <c r="N334" s="406">
        <f t="shared" si="186"/>
        <v>0.37393172983273165</v>
      </c>
      <c r="O334" s="330" t="s">
        <v>282</v>
      </c>
      <c r="P334" s="286" t="s">
        <v>5</v>
      </c>
      <c r="Q334" s="330" t="s">
        <v>27</v>
      </c>
      <c r="R334" s="272">
        <v>250</v>
      </c>
      <c r="S334" s="272">
        <f t="shared" si="165"/>
        <v>275</v>
      </c>
      <c r="T334" s="272">
        <f t="shared" si="166"/>
        <v>300</v>
      </c>
      <c r="U334" s="272">
        <f t="shared" si="167"/>
        <v>325</v>
      </c>
      <c r="V334" s="272">
        <f t="shared" si="168"/>
        <v>350</v>
      </c>
      <c r="W334" s="272">
        <f t="shared" si="169"/>
        <v>375</v>
      </c>
      <c r="X334" s="272">
        <f t="shared" si="170"/>
        <v>400</v>
      </c>
      <c r="Y334" s="274" t="s">
        <v>326</v>
      </c>
      <c r="Z334" s="355" t="s">
        <v>327</v>
      </c>
      <c r="AA334" s="360">
        <f>(R334-25)/2.15</f>
        <v>104.65116279069768</v>
      </c>
      <c r="AB334" s="343">
        <f>R334/2.15</f>
        <v>116.27906976744187</v>
      </c>
      <c r="AC334" s="343">
        <f>(R334+25)/2.37</f>
        <v>116.03375527426159</v>
      </c>
      <c r="AD334" s="343">
        <f>(R334+50)/2.15</f>
        <v>139.53488372093022</v>
      </c>
      <c r="AE334" s="343">
        <f>(R334+75)/2.15</f>
        <v>151.16279069767444</v>
      </c>
      <c r="AF334" s="343">
        <f>(R334+100)/2.15</f>
        <v>162.79069767441862</v>
      </c>
      <c r="AG334" s="343">
        <f>(R334+125)/2.15</f>
        <v>174.41860465116281</v>
      </c>
      <c r="AH334" s="343">
        <f>(R334+150)/2.15</f>
        <v>186.04651162790699</v>
      </c>
      <c r="AI334" s="274" t="s">
        <v>328</v>
      </c>
      <c r="AJ334" s="374" t="s">
        <v>291</v>
      </c>
      <c r="AK334" s="369">
        <v>12</v>
      </c>
      <c r="AL334" s="321">
        <v>17</v>
      </c>
      <c r="AM334" s="323">
        <v>18</v>
      </c>
      <c r="AN334" s="419">
        <f t="shared" si="182"/>
        <v>116.27906976744187</v>
      </c>
      <c r="AO334" s="420">
        <f t="shared" si="182"/>
        <v>127.90697674418605</v>
      </c>
      <c r="AP334" s="420">
        <f t="shared" si="182"/>
        <v>139.53488372093022</v>
      </c>
      <c r="AQ334" s="420">
        <f t="shared" si="182"/>
        <v>151.16279069767444</v>
      </c>
      <c r="AR334" s="420">
        <f t="shared" si="182"/>
        <v>162.79069767441862</v>
      </c>
      <c r="AS334" s="420">
        <f t="shared" si="182"/>
        <v>174.41860465116281</v>
      </c>
      <c r="AT334" s="420">
        <f t="shared" si="182"/>
        <v>186.04651162790699</v>
      </c>
      <c r="AU334" s="324" t="str">
        <f t="shared" si="201"/>
        <v/>
      </c>
      <c r="AV334" s="421" t="str">
        <f t="shared" si="180"/>
        <v>VIP01</v>
      </c>
      <c r="AW334" s="324" t="str">
        <f t="shared" si="202"/>
        <v/>
      </c>
      <c r="AX334" s="422" t="str">
        <f t="shared" si="181"/>
        <v>KI03</v>
      </c>
      <c r="AY334" s="284"/>
      <c r="AZ334" s="286"/>
    </row>
    <row r="335" spans="1:52" s="271" customFormat="1" ht="13.5" customHeight="1" x14ac:dyDescent="0.2">
      <c r="A335" s="512" t="s">
        <v>192</v>
      </c>
      <c r="B335" s="313" t="s">
        <v>577</v>
      </c>
      <c r="C335" s="551">
        <v>9</v>
      </c>
      <c r="D335" s="336">
        <v>215</v>
      </c>
      <c r="E335" s="272">
        <v>267</v>
      </c>
      <c r="F335" s="337">
        <v>89</v>
      </c>
      <c r="G335" s="301">
        <v>2.5</v>
      </c>
      <c r="H335" s="299">
        <f t="shared" si="183"/>
        <v>36</v>
      </c>
      <c r="I335" s="300">
        <f t="shared" si="163"/>
        <v>0.6428571428571429</v>
      </c>
      <c r="J335" s="404">
        <f t="shared" si="164"/>
        <v>2.4157303370786516</v>
      </c>
      <c r="K335" s="299">
        <f t="shared" si="184"/>
        <v>148.02533222591364</v>
      </c>
      <c r="L335" s="405">
        <f t="shared" si="162"/>
        <v>56.748180587574794</v>
      </c>
      <c r="M335" s="362">
        <f t="shared" si="185"/>
        <v>3.3707865168539367E-2</v>
      </c>
      <c r="N335" s="406">
        <f t="shared" si="186"/>
        <v>0.39674133744122198</v>
      </c>
      <c r="O335" s="330" t="s">
        <v>578</v>
      </c>
      <c r="P335" s="286" t="s">
        <v>43</v>
      </c>
      <c r="Q335" s="330" t="s">
        <v>30</v>
      </c>
      <c r="R335" s="272">
        <v>225</v>
      </c>
      <c r="S335" s="272">
        <f t="shared" si="165"/>
        <v>250</v>
      </c>
      <c r="T335" s="272">
        <f t="shared" si="166"/>
        <v>275</v>
      </c>
      <c r="U335" s="272">
        <f t="shared" si="167"/>
        <v>300</v>
      </c>
      <c r="V335" s="272">
        <f t="shared" si="168"/>
        <v>325</v>
      </c>
      <c r="W335" s="272">
        <f t="shared" si="169"/>
        <v>350</v>
      </c>
      <c r="X335" s="272">
        <f t="shared" si="170"/>
        <v>375</v>
      </c>
      <c r="Y335" s="274" t="s">
        <v>326</v>
      </c>
      <c r="Z335" s="355" t="s">
        <v>327</v>
      </c>
      <c r="AA335" s="360">
        <f>(R335-25)/2.15</f>
        <v>93.023255813953497</v>
      </c>
      <c r="AB335" s="343">
        <f>R335/2.15</f>
        <v>104.65116279069768</v>
      </c>
      <c r="AC335" s="343">
        <f>(R335+25)/2.37</f>
        <v>105.48523206751054</v>
      </c>
      <c r="AD335" s="343">
        <f>(R335+50)/2.15</f>
        <v>127.90697674418605</v>
      </c>
      <c r="AE335" s="343">
        <f>(R335+75)/2.15</f>
        <v>139.53488372093022</v>
      </c>
      <c r="AF335" s="343">
        <f>(R335+100)/2.15</f>
        <v>151.16279069767444</v>
      </c>
      <c r="AG335" s="343">
        <f>(R335+125)/2.15</f>
        <v>162.79069767441862</v>
      </c>
      <c r="AH335" s="343">
        <f>(R335+150)/2.15</f>
        <v>174.41860465116281</v>
      </c>
      <c r="AI335" s="274" t="s">
        <v>328</v>
      </c>
      <c r="AJ335" s="374"/>
      <c r="AK335" s="369"/>
      <c r="AL335" s="321"/>
      <c r="AM335" s="323"/>
      <c r="AN335" s="419">
        <f t="shared" si="182"/>
        <v>104.65116279069768</v>
      </c>
      <c r="AO335" s="420">
        <f t="shared" si="182"/>
        <v>116.27906976744187</v>
      </c>
      <c r="AP335" s="420">
        <f t="shared" si="182"/>
        <v>127.90697674418605</v>
      </c>
      <c r="AQ335" s="420">
        <f t="shared" si="182"/>
        <v>139.53488372093022</v>
      </c>
      <c r="AR335" s="420">
        <f t="shared" si="182"/>
        <v>151.16279069767444</v>
      </c>
      <c r="AS335" s="420">
        <f t="shared" si="182"/>
        <v>162.79069767441862</v>
      </c>
      <c r="AT335" s="420">
        <f t="shared" si="182"/>
        <v>174.41860465116281</v>
      </c>
      <c r="AU335" s="324" t="str">
        <f t="shared" si="201"/>
        <v/>
      </c>
      <c r="AV335" s="421" t="str">
        <f t="shared" si="180"/>
        <v>VIP02</v>
      </c>
      <c r="AW335" s="324" t="str">
        <f t="shared" si="202"/>
        <v/>
      </c>
      <c r="AX335" s="422" t="str">
        <f t="shared" si="181"/>
        <v>KI02</v>
      </c>
      <c r="AY335" s="284"/>
      <c r="AZ335" s="286"/>
    </row>
    <row r="336" spans="1:52" s="271" customFormat="1" ht="13.5" customHeight="1" x14ac:dyDescent="0.2">
      <c r="A336" s="512" t="s">
        <v>192</v>
      </c>
      <c r="B336" s="313" t="s">
        <v>522</v>
      </c>
      <c r="C336" s="551">
        <v>10</v>
      </c>
      <c r="D336" s="336">
        <v>180</v>
      </c>
      <c r="E336" s="272">
        <v>240</v>
      </c>
      <c r="F336" s="337">
        <v>76</v>
      </c>
      <c r="G336" s="305">
        <v>2.4</v>
      </c>
      <c r="H336" s="299">
        <f t="shared" si="183"/>
        <v>43.402777777777779</v>
      </c>
      <c r="I336" s="300">
        <f t="shared" si="163"/>
        <v>0.77504960317460314</v>
      </c>
      <c r="J336" s="404">
        <f t="shared" si="164"/>
        <v>2.3684210526315788</v>
      </c>
      <c r="K336" s="299">
        <f t="shared" si="184"/>
        <v>143.25396825396825</v>
      </c>
      <c r="L336" s="405">
        <f t="shared" si="162"/>
        <v>51.924098451489741</v>
      </c>
      <c r="M336" s="362">
        <f t="shared" si="185"/>
        <v>1.3157894736842146E-2</v>
      </c>
      <c r="N336" s="406">
        <f t="shared" si="186"/>
        <v>0.36729467536211685</v>
      </c>
      <c r="O336" s="330" t="s">
        <v>4</v>
      </c>
      <c r="P336" s="286" t="s">
        <v>4</v>
      </c>
      <c r="Q336" s="330" t="s">
        <v>18</v>
      </c>
      <c r="R336" s="272">
        <v>250</v>
      </c>
      <c r="S336" s="272">
        <f t="shared" si="165"/>
        <v>275</v>
      </c>
      <c r="T336" s="272">
        <f t="shared" si="166"/>
        <v>300</v>
      </c>
      <c r="U336" s="272">
        <f t="shared" si="167"/>
        <v>325</v>
      </c>
      <c r="V336" s="272">
        <f t="shared" si="168"/>
        <v>350</v>
      </c>
      <c r="W336" s="272">
        <f t="shared" si="169"/>
        <v>375</v>
      </c>
      <c r="X336" s="272">
        <f t="shared" si="170"/>
        <v>400</v>
      </c>
      <c r="Y336" s="274" t="s">
        <v>324</v>
      </c>
      <c r="Z336" s="355" t="s">
        <v>325</v>
      </c>
      <c r="AA336" s="360">
        <f>(R336-25)/2.37</f>
        <v>94.936708860759495</v>
      </c>
      <c r="AB336" s="343">
        <f>(R336)/2.37</f>
        <v>105.48523206751054</v>
      </c>
      <c r="AC336" s="343">
        <f>(R336+25)/2.37</f>
        <v>116.03375527426159</v>
      </c>
      <c r="AD336" s="343">
        <f>(R336+50)/2.37</f>
        <v>126.58227848101265</v>
      </c>
      <c r="AE336" s="343">
        <f>(R336+75)/2.37</f>
        <v>137.13080168776369</v>
      </c>
      <c r="AF336" s="343">
        <f>(R336+100)/2.37</f>
        <v>147.67932489451476</v>
      </c>
      <c r="AG336" s="343">
        <f>(R336+125)/2.37</f>
        <v>158.22784810126581</v>
      </c>
      <c r="AH336" s="343">
        <f>(R336+150)/2.37</f>
        <v>168.77637130801688</v>
      </c>
      <c r="AI336" s="274" t="s">
        <v>329</v>
      </c>
      <c r="AJ336" s="374" t="s">
        <v>291</v>
      </c>
      <c r="AK336" s="367" t="s">
        <v>251</v>
      </c>
      <c r="AL336" s="322" t="s">
        <v>251</v>
      </c>
      <c r="AM336" s="368" t="s">
        <v>245</v>
      </c>
      <c r="AN336" s="419">
        <f t="shared" si="182"/>
        <v>116.27906976744187</v>
      </c>
      <c r="AO336" s="420">
        <f t="shared" si="182"/>
        <v>127.90697674418605</v>
      </c>
      <c r="AP336" s="420">
        <f t="shared" si="182"/>
        <v>139.53488372093022</v>
      </c>
      <c r="AQ336" s="420">
        <f t="shared" si="182"/>
        <v>151.16279069767444</v>
      </c>
      <c r="AR336" s="420">
        <f t="shared" si="182"/>
        <v>162.79069767441862</v>
      </c>
      <c r="AS336" s="420">
        <f t="shared" si="182"/>
        <v>174.41860465116281</v>
      </c>
      <c r="AT336" s="420">
        <f t="shared" si="182"/>
        <v>186.04651162790699</v>
      </c>
      <c r="AU336" s="324" t="str">
        <f t="shared" si="201"/>
        <v/>
      </c>
      <c r="AV336" s="421" t="str">
        <f t="shared" si="180"/>
        <v>VIP02</v>
      </c>
      <c r="AW336" s="324" t="str">
        <f t="shared" si="202"/>
        <v/>
      </c>
      <c r="AX336" s="422" t="str">
        <f t="shared" si="181"/>
        <v>KI02</v>
      </c>
      <c r="AY336" s="285"/>
      <c r="AZ336" s="327"/>
    </row>
    <row r="337" spans="1:52" s="271" customFormat="1" ht="13.5" customHeight="1" x14ac:dyDescent="0.2">
      <c r="A337" s="512" t="s">
        <v>162</v>
      </c>
      <c r="B337" s="348" t="s">
        <v>396</v>
      </c>
      <c r="C337" s="554">
        <v>2</v>
      </c>
      <c r="D337" s="336">
        <v>152</v>
      </c>
      <c r="E337" s="272">
        <v>216</v>
      </c>
      <c r="F337" s="337">
        <v>63</v>
      </c>
      <c r="G337" s="301">
        <v>2.9</v>
      </c>
      <c r="H337" s="299">
        <f t="shared" si="183"/>
        <v>47.562425683709868</v>
      </c>
      <c r="I337" s="300">
        <f t="shared" si="163"/>
        <v>0.8493290300662476</v>
      </c>
      <c r="J337" s="404">
        <f t="shared" si="164"/>
        <v>2.4126984126984126</v>
      </c>
      <c r="K337" s="299">
        <f t="shared" si="184"/>
        <v>186.51315789473685</v>
      </c>
      <c r="L337" s="405">
        <f t="shared" si="162"/>
        <v>47.71495363091114</v>
      </c>
      <c r="M337" s="362">
        <f t="shared" si="185"/>
        <v>0.16803503010399565</v>
      </c>
      <c r="N337" s="406">
        <f t="shared" si="186"/>
        <v>0.30749636784364953</v>
      </c>
      <c r="O337" s="330" t="s">
        <v>4</v>
      </c>
      <c r="P337" s="286" t="s">
        <v>4</v>
      </c>
      <c r="Q337" s="427"/>
      <c r="R337" s="422">
        <v>400</v>
      </c>
      <c r="S337" s="422">
        <f t="shared" si="165"/>
        <v>425</v>
      </c>
      <c r="T337" s="422">
        <f t="shared" si="166"/>
        <v>450</v>
      </c>
      <c r="U337" s="422">
        <f t="shared" si="167"/>
        <v>475</v>
      </c>
      <c r="V337" s="422">
        <f t="shared" si="168"/>
        <v>500</v>
      </c>
      <c r="W337" s="422">
        <f t="shared" si="169"/>
        <v>525</v>
      </c>
      <c r="X337" s="422">
        <f t="shared" si="170"/>
        <v>550</v>
      </c>
      <c r="Y337" s="298"/>
      <c r="Z337" s="356"/>
      <c r="AA337" s="360">
        <f>(R337-25)/2.6</f>
        <v>144.23076923076923</v>
      </c>
      <c r="AB337" s="343">
        <f>R337/2.6</f>
        <v>153.84615384615384</v>
      </c>
      <c r="AC337" s="343">
        <f>(R337+25)/2.6</f>
        <v>163.46153846153845</v>
      </c>
      <c r="AD337" s="343">
        <f>(R337+50)/2.6</f>
        <v>173.07692307692307</v>
      </c>
      <c r="AE337" s="343">
        <f>(R337+75)/2.6</f>
        <v>182.69230769230768</v>
      </c>
      <c r="AF337" s="343">
        <f>(R337+100)/2.6</f>
        <v>192.30769230769229</v>
      </c>
      <c r="AG337" s="343">
        <f>(R337+125)/2.6</f>
        <v>201.92307692307691</v>
      </c>
      <c r="AH337" s="343">
        <f>(R337+150)/2.6</f>
        <v>211.53846153846152</v>
      </c>
      <c r="AI337" s="274" t="s">
        <v>331</v>
      </c>
      <c r="AJ337" s="374"/>
      <c r="AK337" s="367"/>
      <c r="AL337" s="322"/>
      <c r="AM337" s="368"/>
      <c r="AN337" s="360">
        <f t="shared" si="182"/>
        <v>186.04651162790699</v>
      </c>
      <c r="AO337" s="343">
        <f t="shared" si="182"/>
        <v>197.67441860465118</v>
      </c>
      <c r="AP337" s="343">
        <f t="shared" si="182"/>
        <v>209.30232558139537</v>
      </c>
      <c r="AQ337" s="343">
        <f t="shared" si="182"/>
        <v>220.93023255813955</v>
      </c>
      <c r="AR337" s="343">
        <f t="shared" si="182"/>
        <v>232.55813953488374</v>
      </c>
      <c r="AS337" s="343">
        <f t="shared" si="182"/>
        <v>244.18604651162792</v>
      </c>
      <c r="AT337" s="343">
        <f t="shared" si="182"/>
        <v>255.81395348837211</v>
      </c>
      <c r="AU337" s="284" t="str">
        <f t="shared" si="201"/>
        <v>151310-E-002</v>
      </c>
      <c r="AV337" s="309" t="str">
        <f t="shared" si="180"/>
        <v>VIP01</v>
      </c>
      <c r="AW337" s="284" t="str">
        <f t="shared" si="202"/>
        <v>151512-E-002</v>
      </c>
      <c r="AX337" s="284" t="str">
        <f t="shared" si="181"/>
        <v>KI04</v>
      </c>
      <c r="AY337" s="320"/>
      <c r="AZ337" s="328"/>
    </row>
    <row r="338" spans="1:52" s="271" customFormat="1" ht="13.5" customHeight="1" x14ac:dyDescent="0.2">
      <c r="A338" s="512" t="s">
        <v>162</v>
      </c>
      <c r="B338" s="348" t="s">
        <v>397</v>
      </c>
      <c r="C338" s="554">
        <v>3</v>
      </c>
      <c r="D338" s="336">
        <v>150</v>
      </c>
      <c r="E338" s="272">
        <v>200</v>
      </c>
      <c r="F338" s="337">
        <v>57</v>
      </c>
      <c r="G338" s="301">
        <v>2.8</v>
      </c>
      <c r="H338" s="299">
        <f t="shared" si="183"/>
        <v>57.397959183673478</v>
      </c>
      <c r="I338" s="300">
        <f t="shared" si="163"/>
        <v>1.024963556851312</v>
      </c>
      <c r="J338" s="404">
        <f t="shared" si="164"/>
        <v>2.6315789473684212</v>
      </c>
      <c r="K338" s="299">
        <f t="shared" si="184"/>
        <v>174.05357142857144</v>
      </c>
      <c r="L338" s="405">
        <f t="shared" si="162"/>
        <v>47.4</v>
      </c>
      <c r="M338" s="362">
        <f t="shared" si="185"/>
        <v>6.0150375939849496E-2</v>
      </c>
      <c r="N338" s="406">
        <f t="shared" si="186"/>
        <v>0.28975906432748533</v>
      </c>
      <c r="O338" s="330" t="s">
        <v>43</v>
      </c>
      <c r="P338" s="286" t="s">
        <v>43</v>
      </c>
      <c r="Q338" s="427"/>
      <c r="R338" s="422">
        <v>450</v>
      </c>
      <c r="S338" s="422">
        <f t="shared" si="165"/>
        <v>475</v>
      </c>
      <c r="T338" s="422">
        <f t="shared" si="166"/>
        <v>500</v>
      </c>
      <c r="U338" s="422">
        <f t="shared" si="167"/>
        <v>525</v>
      </c>
      <c r="V338" s="422">
        <f t="shared" si="168"/>
        <v>550</v>
      </c>
      <c r="W338" s="422">
        <f t="shared" si="169"/>
        <v>575</v>
      </c>
      <c r="X338" s="422">
        <f t="shared" si="170"/>
        <v>600</v>
      </c>
      <c r="Y338" s="298"/>
      <c r="Z338" s="356"/>
      <c r="AA338" s="428"/>
      <c r="AB338" s="429"/>
      <c r="AC338" s="429"/>
      <c r="AD338" s="429"/>
      <c r="AE338" s="429"/>
      <c r="AF338" s="429"/>
      <c r="AG338" s="429"/>
      <c r="AH338" s="429"/>
      <c r="AI338" s="298"/>
      <c r="AJ338" s="374"/>
      <c r="AK338" s="367"/>
      <c r="AL338" s="322"/>
      <c r="AM338" s="368"/>
      <c r="AN338" s="360">
        <f t="shared" si="182"/>
        <v>209.30232558139537</v>
      </c>
      <c r="AO338" s="343">
        <f t="shared" si="182"/>
        <v>220.93023255813955</v>
      </c>
      <c r="AP338" s="343">
        <f t="shared" si="182"/>
        <v>232.55813953488374</v>
      </c>
      <c r="AQ338" s="343">
        <f t="shared" si="182"/>
        <v>244.18604651162792</v>
      </c>
      <c r="AR338" s="343">
        <f t="shared" si="182"/>
        <v>255.81395348837211</v>
      </c>
      <c r="AS338" s="343">
        <f t="shared" si="182"/>
        <v>267.44186046511629</v>
      </c>
      <c r="AT338" s="343">
        <f t="shared" si="182"/>
        <v>279.06976744186045</v>
      </c>
      <c r="AU338" s="284" t="str">
        <f t="shared" si="201"/>
        <v>151310-E-003</v>
      </c>
      <c r="AV338" s="309" t="str">
        <f t="shared" si="180"/>
        <v>VIP01</v>
      </c>
      <c r="AW338" s="284" t="str">
        <f t="shared" si="202"/>
        <v>151512-E-003</v>
      </c>
      <c r="AX338" s="284" t="str">
        <f t="shared" si="181"/>
        <v>KI03</v>
      </c>
      <c r="AY338" s="320"/>
      <c r="AZ338" s="328"/>
    </row>
    <row r="339" spans="1:52" s="271" customFormat="1" ht="13.5" customHeight="1" x14ac:dyDescent="0.2">
      <c r="A339" s="512" t="s">
        <v>162</v>
      </c>
      <c r="B339" s="313" t="s">
        <v>262</v>
      </c>
      <c r="C339" s="551">
        <v>4</v>
      </c>
      <c r="D339" s="336">
        <v>210</v>
      </c>
      <c r="E339" s="272">
        <v>222</v>
      </c>
      <c r="F339" s="337">
        <v>70</v>
      </c>
      <c r="G339" s="301">
        <v>3.2</v>
      </c>
      <c r="H339" s="299">
        <f t="shared" si="183"/>
        <v>36.621093749999993</v>
      </c>
      <c r="I339" s="300">
        <f t="shared" si="163"/>
        <v>0.65394810267857129</v>
      </c>
      <c r="J339" s="404">
        <f t="shared" si="164"/>
        <v>3</v>
      </c>
      <c r="K339" s="299">
        <f t="shared" si="184"/>
        <v>156.25</v>
      </c>
      <c r="L339" s="405">
        <f t="shared" si="162"/>
        <v>56.084436343784354</v>
      </c>
      <c r="M339" s="362">
        <f t="shared" si="185"/>
        <v>6.2500000000000056E-2</v>
      </c>
      <c r="N339" s="406">
        <f t="shared" si="186"/>
        <v>0.38286975210690127</v>
      </c>
      <c r="O339" s="330" t="s">
        <v>4</v>
      </c>
      <c r="P339" s="286" t="s">
        <v>5</v>
      </c>
      <c r="Q339" s="330" t="s">
        <v>19</v>
      </c>
      <c r="R339" s="272">
        <v>375</v>
      </c>
      <c r="S339" s="272">
        <f t="shared" si="165"/>
        <v>400</v>
      </c>
      <c r="T339" s="272">
        <f t="shared" si="166"/>
        <v>425</v>
      </c>
      <c r="U339" s="272">
        <f t="shared" si="167"/>
        <v>450</v>
      </c>
      <c r="V339" s="272">
        <f t="shared" si="168"/>
        <v>475</v>
      </c>
      <c r="W339" s="272">
        <f t="shared" si="169"/>
        <v>500</v>
      </c>
      <c r="X339" s="272">
        <f t="shared" si="170"/>
        <v>525</v>
      </c>
      <c r="Y339" s="274" t="s">
        <v>322</v>
      </c>
      <c r="Z339" s="355" t="s">
        <v>323</v>
      </c>
      <c r="AA339" s="360">
        <f>(R339-25)/2.52</f>
        <v>138.88888888888889</v>
      </c>
      <c r="AB339" s="343">
        <f>(R339)/2.52</f>
        <v>148.8095238095238</v>
      </c>
      <c r="AC339" s="343">
        <f>(R339+25)/2.52</f>
        <v>158.73015873015873</v>
      </c>
      <c r="AD339" s="343">
        <f>(R339+50)/2.52</f>
        <v>168.65079365079364</v>
      </c>
      <c r="AE339" s="343">
        <f>(R339+75)/2.52</f>
        <v>178.57142857142858</v>
      </c>
      <c r="AF339" s="343">
        <f>(R339+100)/2.52</f>
        <v>188.49206349206349</v>
      </c>
      <c r="AG339" s="343">
        <f>(R339+125)/2.52</f>
        <v>198.4126984126984</v>
      </c>
      <c r="AH339" s="343">
        <f>(R339+150)/2.52</f>
        <v>208.33333333333334</v>
      </c>
      <c r="AI339" s="274" t="s">
        <v>330</v>
      </c>
      <c r="AJ339" s="374" t="s">
        <v>291</v>
      </c>
      <c r="AK339" s="369">
        <v>17</v>
      </c>
      <c r="AL339" s="321">
        <v>17</v>
      </c>
      <c r="AM339" s="323">
        <v>10</v>
      </c>
      <c r="AN339" s="360">
        <f t="shared" si="182"/>
        <v>174.41860465116281</v>
      </c>
      <c r="AO339" s="343">
        <f t="shared" si="182"/>
        <v>186.04651162790699</v>
      </c>
      <c r="AP339" s="343">
        <f t="shared" si="182"/>
        <v>197.67441860465118</v>
      </c>
      <c r="AQ339" s="343">
        <f t="shared" si="182"/>
        <v>209.30232558139537</v>
      </c>
      <c r="AR339" s="343">
        <f t="shared" si="182"/>
        <v>220.93023255813955</v>
      </c>
      <c r="AS339" s="343">
        <f t="shared" si="182"/>
        <v>232.55813953488374</v>
      </c>
      <c r="AT339" s="343">
        <f t="shared" si="182"/>
        <v>244.18604651162792</v>
      </c>
      <c r="AU339" s="422" t="str">
        <f t="shared" si="201"/>
        <v/>
      </c>
      <c r="AV339" s="421" t="str">
        <f t="shared" si="180"/>
        <v>VIP01</v>
      </c>
      <c r="AW339" s="422" t="str">
        <f t="shared" si="202"/>
        <v/>
      </c>
      <c r="AX339" s="422" t="str">
        <f t="shared" si="181"/>
        <v>KI03</v>
      </c>
      <c r="AY339" s="284"/>
      <c r="AZ339" s="286"/>
    </row>
    <row r="340" spans="1:52" s="271" customFormat="1" ht="13.5" customHeight="1" x14ac:dyDescent="0.2">
      <c r="A340" s="512" t="s">
        <v>162</v>
      </c>
      <c r="B340" s="313" t="s">
        <v>574</v>
      </c>
      <c r="C340" s="551">
        <v>5</v>
      </c>
      <c r="D340" s="336">
        <v>166</v>
      </c>
      <c r="E340" s="272">
        <v>216</v>
      </c>
      <c r="F340" s="337">
        <v>63</v>
      </c>
      <c r="G340" s="301">
        <v>3.05</v>
      </c>
      <c r="H340" s="299">
        <f t="shared" si="183"/>
        <v>45.686643375436716</v>
      </c>
      <c r="I340" s="300">
        <f t="shared" si="163"/>
        <v>0.81583291741851283</v>
      </c>
      <c r="J340" s="404">
        <f t="shared" si="164"/>
        <v>2.6349206349206349</v>
      </c>
      <c r="K340" s="299">
        <f t="shared" si="184"/>
        <v>181.45707831325302</v>
      </c>
      <c r="L340" s="405">
        <f t="shared" si="162"/>
        <v>49.863958928268012</v>
      </c>
      <c r="M340" s="362">
        <f t="shared" si="185"/>
        <v>0.13609159510798852</v>
      </c>
      <c r="N340" s="406">
        <f t="shared" si="186"/>
        <v>0.3180864308103894</v>
      </c>
      <c r="O340" s="330" t="s">
        <v>61</v>
      </c>
      <c r="P340" s="286" t="s">
        <v>4</v>
      </c>
      <c r="Q340" s="427"/>
      <c r="R340" s="422">
        <v>425</v>
      </c>
      <c r="S340" s="422">
        <f t="shared" si="165"/>
        <v>450</v>
      </c>
      <c r="T340" s="422">
        <f t="shared" si="166"/>
        <v>475</v>
      </c>
      <c r="U340" s="422">
        <f t="shared" si="167"/>
        <v>500</v>
      </c>
      <c r="V340" s="422">
        <f t="shared" si="168"/>
        <v>525</v>
      </c>
      <c r="W340" s="422">
        <f t="shared" si="169"/>
        <v>550</v>
      </c>
      <c r="X340" s="422">
        <f t="shared" si="170"/>
        <v>575</v>
      </c>
      <c r="Y340" s="298"/>
      <c r="Z340" s="356"/>
      <c r="AA340" s="419">
        <f>(R340-25)/2.6</f>
        <v>153.84615384615384</v>
      </c>
      <c r="AB340" s="420">
        <f>R340/2.6</f>
        <v>163.46153846153845</v>
      </c>
      <c r="AC340" s="420">
        <f>(R340+25)/2.6</f>
        <v>173.07692307692307</v>
      </c>
      <c r="AD340" s="420">
        <f>(R340+50)/2.6</f>
        <v>182.69230769230768</v>
      </c>
      <c r="AE340" s="420">
        <f>(R340+75)/2.6</f>
        <v>192.30769230769229</v>
      </c>
      <c r="AF340" s="420">
        <f>(R340+100)/2.6</f>
        <v>201.92307692307691</v>
      </c>
      <c r="AG340" s="420">
        <f>(R340+125)/2.6</f>
        <v>211.53846153846152</v>
      </c>
      <c r="AH340" s="420">
        <f>(R340+150)/2.6</f>
        <v>221.15384615384616</v>
      </c>
      <c r="AI340" s="298"/>
      <c r="AJ340" s="374"/>
      <c r="AK340" s="369"/>
      <c r="AL340" s="321"/>
      <c r="AM340" s="323"/>
      <c r="AN340" s="360">
        <f t="shared" si="182"/>
        <v>197.67441860465118</v>
      </c>
      <c r="AO340" s="343">
        <f t="shared" si="182"/>
        <v>209.30232558139537</v>
      </c>
      <c r="AP340" s="343">
        <f t="shared" si="182"/>
        <v>220.93023255813955</v>
      </c>
      <c r="AQ340" s="343">
        <f t="shared" si="182"/>
        <v>232.55813953488374</v>
      </c>
      <c r="AR340" s="343">
        <f t="shared" si="182"/>
        <v>244.18604651162792</v>
      </c>
      <c r="AS340" s="343">
        <f t="shared" si="182"/>
        <v>255.81395348837211</v>
      </c>
      <c r="AT340" s="343">
        <f t="shared" si="182"/>
        <v>267.44186046511629</v>
      </c>
      <c r="AU340" s="284" t="str">
        <f t="shared" si="201"/>
        <v>151310-E-002</v>
      </c>
      <c r="AV340" s="309" t="str">
        <f t="shared" si="180"/>
        <v>VIP01</v>
      </c>
      <c r="AW340" s="324"/>
      <c r="AX340" s="324"/>
      <c r="AY340" s="284"/>
      <c r="AZ340" s="286"/>
    </row>
    <row r="341" spans="1:52" s="271" customFormat="1" ht="13.5" customHeight="1" x14ac:dyDescent="0.2">
      <c r="A341" s="512" t="s">
        <v>162</v>
      </c>
      <c r="B341" s="313" t="s">
        <v>240</v>
      </c>
      <c r="C341" s="551">
        <v>6</v>
      </c>
      <c r="D341" s="336">
        <v>190.5</v>
      </c>
      <c r="E341" s="272">
        <v>216</v>
      </c>
      <c r="F341" s="337">
        <v>63</v>
      </c>
      <c r="G341" s="301">
        <v>3.2</v>
      </c>
      <c r="H341" s="299">
        <f t="shared" si="183"/>
        <v>46.386718749999993</v>
      </c>
      <c r="I341" s="300">
        <f t="shared" si="163"/>
        <v>0.82833426339285698</v>
      </c>
      <c r="J341" s="404">
        <f t="shared" si="164"/>
        <v>3.0238095238095237</v>
      </c>
      <c r="K341" s="299">
        <f t="shared" si="184"/>
        <v>176.7224409448819</v>
      </c>
      <c r="L341" s="405">
        <f t="shared" si="162"/>
        <v>53.417087153831211</v>
      </c>
      <c r="M341" s="362">
        <f t="shared" si="185"/>
        <v>5.5059523809523891E-2</v>
      </c>
      <c r="N341" s="406">
        <f t="shared" si="186"/>
        <v>0.31987776166972609</v>
      </c>
      <c r="O341" s="330" t="s">
        <v>13</v>
      </c>
      <c r="P341" s="289" t="s">
        <v>4</v>
      </c>
      <c r="Q341" s="330" t="s">
        <v>19</v>
      </c>
      <c r="R341" s="272">
        <v>475</v>
      </c>
      <c r="S341" s="272">
        <f t="shared" si="165"/>
        <v>500</v>
      </c>
      <c r="T341" s="272">
        <f t="shared" si="166"/>
        <v>525</v>
      </c>
      <c r="U341" s="272">
        <f t="shared" si="167"/>
        <v>550</v>
      </c>
      <c r="V341" s="272">
        <f t="shared" si="168"/>
        <v>575</v>
      </c>
      <c r="W341" s="272">
        <f t="shared" si="169"/>
        <v>600</v>
      </c>
      <c r="X341" s="272">
        <f t="shared" si="170"/>
        <v>625</v>
      </c>
      <c r="Y341" s="274" t="s">
        <v>321</v>
      </c>
      <c r="Z341" s="356"/>
      <c r="AA341" s="360">
        <f>(R341-25)/2.6</f>
        <v>173.07692307692307</v>
      </c>
      <c r="AB341" s="343">
        <f>R341/2.6</f>
        <v>182.69230769230768</v>
      </c>
      <c r="AC341" s="343">
        <f>(R341+25)/2.6</f>
        <v>192.30769230769229</v>
      </c>
      <c r="AD341" s="343">
        <f>(R341+50)/2.6</f>
        <v>201.92307692307691</v>
      </c>
      <c r="AE341" s="343">
        <f>(R341+75)/2.6</f>
        <v>211.53846153846152</v>
      </c>
      <c r="AF341" s="343">
        <f>(R341+100)/2.6</f>
        <v>221.15384615384616</v>
      </c>
      <c r="AG341" s="343">
        <f>(R341+125)/2.6</f>
        <v>230.76923076923077</v>
      </c>
      <c r="AH341" s="343">
        <f>(R341+150)/2.6</f>
        <v>240.38461538461539</v>
      </c>
      <c r="AI341" s="274" t="s">
        <v>331</v>
      </c>
      <c r="AJ341" s="374" t="s">
        <v>291</v>
      </c>
      <c r="AK341" s="369">
        <v>17</v>
      </c>
      <c r="AL341" s="321">
        <v>17</v>
      </c>
      <c r="AM341" s="323">
        <v>10</v>
      </c>
      <c r="AN341" s="360">
        <f t="shared" si="182"/>
        <v>220.93023255813955</v>
      </c>
      <c r="AO341" s="343">
        <f t="shared" si="182"/>
        <v>232.55813953488374</v>
      </c>
      <c r="AP341" s="343">
        <f t="shared" si="182"/>
        <v>244.18604651162792</v>
      </c>
      <c r="AQ341" s="343">
        <f t="shared" ref="AQ341:AT402" si="203">U341/2.15</f>
        <v>255.81395348837211</v>
      </c>
      <c r="AR341" s="343">
        <f t="shared" si="203"/>
        <v>267.44186046511629</v>
      </c>
      <c r="AS341" s="343">
        <f t="shared" si="203"/>
        <v>279.06976744186045</v>
      </c>
      <c r="AT341" s="343">
        <f t="shared" si="203"/>
        <v>290.69767441860466</v>
      </c>
      <c r="AU341" s="284" t="str">
        <f t="shared" si="201"/>
        <v>151310-E-002</v>
      </c>
      <c r="AV341" s="309" t="str">
        <f t="shared" si="180"/>
        <v>VIP01</v>
      </c>
      <c r="AW341" s="284" t="str">
        <f t="shared" si="202"/>
        <v>151512-E-002</v>
      </c>
      <c r="AX341" s="284" t="str">
        <f>IF(G341&lt;2.55,"KI02",IF(AND(G341&gt;=2.55,G341&lt;3.3),IF(G341-J341&lt;=0.3,"KI03","KI04"),IF(G341&gt;=3.3,"KI05","")))</f>
        <v>KI03</v>
      </c>
      <c r="AY341" s="284"/>
      <c r="AZ341" s="286"/>
    </row>
    <row r="342" spans="1:52" s="271" customFormat="1" ht="13.5" customHeight="1" x14ac:dyDescent="0.2">
      <c r="A342" s="512" t="s">
        <v>162</v>
      </c>
      <c r="B342" s="313" t="s">
        <v>241</v>
      </c>
      <c r="C342" s="551">
        <v>7</v>
      </c>
      <c r="D342" s="336">
        <v>177.79999999999998</v>
      </c>
      <c r="E342" s="272">
        <v>216</v>
      </c>
      <c r="F342" s="337">
        <v>63</v>
      </c>
      <c r="G342" s="305">
        <v>2.822222222222222</v>
      </c>
      <c r="H342" s="299">
        <f t="shared" si="183"/>
        <v>53.358856717713444</v>
      </c>
      <c r="I342" s="300">
        <f t="shared" si="163"/>
        <v>0.95283672710202583</v>
      </c>
      <c r="J342" s="404">
        <f t="shared" si="164"/>
        <v>2.822222222222222</v>
      </c>
      <c r="K342" s="299">
        <f t="shared" si="184"/>
        <v>169.41437007874018</v>
      </c>
      <c r="L342" s="405">
        <f t="shared" si="162"/>
        <v>51.605808975346946</v>
      </c>
      <c r="M342" s="362">
        <f t="shared" si="185"/>
        <v>0</v>
      </c>
      <c r="N342" s="406">
        <f t="shared" si="186"/>
        <v>0.30461293780074067</v>
      </c>
      <c r="O342" s="330" t="s">
        <v>283</v>
      </c>
      <c r="P342" s="286" t="s">
        <v>61</v>
      </c>
      <c r="Q342" s="330" t="s">
        <v>19</v>
      </c>
      <c r="R342" s="272">
        <v>425</v>
      </c>
      <c r="S342" s="272">
        <f t="shared" si="165"/>
        <v>450</v>
      </c>
      <c r="T342" s="272">
        <f t="shared" si="166"/>
        <v>475</v>
      </c>
      <c r="U342" s="272">
        <f t="shared" si="167"/>
        <v>500</v>
      </c>
      <c r="V342" s="272">
        <f t="shared" si="168"/>
        <v>525</v>
      </c>
      <c r="W342" s="272">
        <f t="shared" si="169"/>
        <v>550</v>
      </c>
      <c r="X342" s="272">
        <f t="shared" si="170"/>
        <v>575</v>
      </c>
      <c r="Y342" s="274" t="s">
        <v>321</v>
      </c>
      <c r="Z342" s="356"/>
      <c r="AA342" s="360">
        <f>(R342-25)/2.6</f>
        <v>153.84615384615384</v>
      </c>
      <c r="AB342" s="343">
        <f>R342/2.6</f>
        <v>163.46153846153845</v>
      </c>
      <c r="AC342" s="343">
        <f>(R342+25)/2.6</f>
        <v>173.07692307692307</v>
      </c>
      <c r="AD342" s="343">
        <f>(R342+50)/2.6</f>
        <v>182.69230769230768</v>
      </c>
      <c r="AE342" s="343">
        <f>(R342+75)/2.6</f>
        <v>192.30769230769229</v>
      </c>
      <c r="AF342" s="343">
        <f>(R342+100)/2.6</f>
        <v>201.92307692307691</v>
      </c>
      <c r="AG342" s="343">
        <f>(R342+125)/2.6</f>
        <v>211.53846153846152</v>
      </c>
      <c r="AH342" s="343">
        <f>(R342+150)/2.6</f>
        <v>221.15384615384616</v>
      </c>
      <c r="AI342" s="274" t="s">
        <v>331</v>
      </c>
      <c r="AJ342" s="374" t="s">
        <v>291</v>
      </c>
      <c r="AK342" s="369">
        <v>17</v>
      </c>
      <c r="AL342" s="321">
        <v>17</v>
      </c>
      <c r="AM342" s="323">
        <v>10</v>
      </c>
      <c r="AN342" s="360">
        <f t="shared" ref="AN342:AT402" si="204">R342/2.15</f>
        <v>197.67441860465118</v>
      </c>
      <c r="AO342" s="343">
        <f t="shared" si="204"/>
        <v>209.30232558139537</v>
      </c>
      <c r="AP342" s="343">
        <f t="shared" si="204"/>
        <v>220.93023255813955</v>
      </c>
      <c r="AQ342" s="343">
        <f t="shared" si="203"/>
        <v>232.55813953488374</v>
      </c>
      <c r="AR342" s="343">
        <f t="shared" si="203"/>
        <v>244.18604651162792</v>
      </c>
      <c r="AS342" s="343">
        <f t="shared" si="203"/>
        <v>255.81395348837211</v>
      </c>
      <c r="AT342" s="343">
        <f t="shared" si="203"/>
        <v>267.44186046511629</v>
      </c>
      <c r="AU342" s="284" t="str">
        <f t="shared" si="201"/>
        <v>151310-E-002</v>
      </c>
      <c r="AV342" s="309" t="str">
        <f t="shared" si="180"/>
        <v>VIP01</v>
      </c>
      <c r="AW342" s="284" t="str">
        <f t="shared" si="202"/>
        <v>151512-E-002</v>
      </c>
      <c r="AX342" s="284" t="str">
        <f>IF(G342&lt;2.55,"KI02",IF(AND(G342&gt;=2.55,G342&lt;3.3),IF(G342-J342&lt;=0.3,"KI03","KI04"),IF(G342&gt;=3.3,"KI05","")))</f>
        <v>KI03</v>
      </c>
      <c r="AY342" s="284"/>
      <c r="AZ342" s="286"/>
    </row>
    <row r="343" spans="1:52" s="271" customFormat="1" ht="13.5" customHeight="1" x14ac:dyDescent="0.2">
      <c r="A343" s="512" t="s">
        <v>162</v>
      </c>
      <c r="B343" s="313" t="s">
        <v>521</v>
      </c>
      <c r="C343" s="551">
        <v>8</v>
      </c>
      <c r="D343" s="336">
        <v>203.2</v>
      </c>
      <c r="E343" s="272">
        <v>222</v>
      </c>
      <c r="F343" s="337">
        <v>70</v>
      </c>
      <c r="G343" s="301">
        <v>2.95</v>
      </c>
      <c r="H343" s="299">
        <f t="shared" si="183"/>
        <v>37.345590347601259</v>
      </c>
      <c r="I343" s="300">
        <f t="shared" si="163"/>
        <v>0.66688554192145111</v>
      </c>
      <c r="J343" s="404">
        <f t="shared" si="164"/>
        <v>2.9028571428571426</v>
      </c>
      <c r="K343" s="299">
        <f t="shared" si="184"/>
        <v>139.94832677165357</v>
      </c>
      <c r="L343" s="405">
        <f t="shared" si="162"/>
        <v>55.168930386586247</v>
      </c>
      <c r="M343" s="362">
        <f t="shared" si="185"/>
        <v>1.5980629539951725E-2</v>
      </c>
      <c r="N343" s="406">
        <f t="shared" si="186"/>
        <v>0.40061130988413401</v>
      </c>
      <c r="O343" s="330" t="s">
        <v>283</v>
      </c>
      <c r="P343" s="286" t="s">
        <v>61</v>
      </c>
      <c r="Q343" s="330" t="s">
        <v>19</v>
      </c>
      <c r="R343" s="272">
        <v>325</v>
      </c>
      <c r="S343" s="272">
        <f t="shared" si="165"/>
        <v>350</v>
      </c>
      <c r="T343" s="272">
        <f t="shared" si="166"/>
        <v>375</v>
      </c>
      <c r="U343" s="272">
        <f t="shared" si="167"/>
        <v>400</v>
      </c>
      <c r="V343" s="272">
        <f t="shared" si="168"/>
        <v>425</v>
      </c>
      <c r="W343" s="272">
        <f t="shared" si="169"/>
        <v>450</v>
      </c>
      <c r="X343" s="272">
        <f t="shared" si="170"/>
        <v>475</v>
      </c>
      <c r="Y343" s="274" t="s">
        <v>317</v>
      </c>
      <c r="Z343" s="355" t="s">
        <v>318</v>
      </c>
      <c r="AA343" s="360">
        <f>(R343-25)/2.52</f>
        <v>119.04761904761905</v>
      </c>
      <c r="AB343" s="343">
        <f>(R343)/2.52</f>
        <v>128.96825396825398</v>
      </c>
      <c r="AC343" s="343">
        <f>(R343+25)/2.52</f>
        <v>138.88888888888889</v>
      </c>
      <c r="AD343" s="343">
        <f>(R343+50)/2.52</f>
        <v>148.8095238095238</v>
      </c>
      <c r="AE343" s="343">
        <f>(R343+75)/2.52</f>
        <v>158.73015873015873</v>
      </c>
      <c r="AF343" s="343">
        <f>(R343+100)/2.52</f>
        <v>168.65079365079364</v>
      </c>
      <c r="AG343" s="343">
        <f>(R343+125)/2.52</f>
        <v>178.57142857142858</v>
      </c>
      <c r="AH343" s="343">
        <f>(R343+150)/2.52</f>
        <v>188.49206349206349</v>
      </c>
      <c r="AI343" s="274" t="s">
        <v>284</v>
      </c>
      <c r="AJ343" s="374" t="s">
        <v>291</v>
      </c>
      <c r="AK343" s="369">
        <v>17</v>
      </c>
      <c r="AL343" s="321">
        <v>17</v>
      </c>
      <c r="AM343" s="323">
        <v>10</v>
      </c>
      <c r="AN343" s="428"/>
      <c r="AO343" s="429"/>
      <c r="AP343" s="429"/>
      <c r="AQ343" s="429"/>
      <c r="AR343" s="429"/>
      <c r="AS343" s="429"/>
      <c r="AT343" s="429"/>
      <c r="AU343" s="422" t="str">
        <f t="shared" si="201"/>
        <v/>
      </c>
      <c r="AV343" s="421"/>
      <c r="AW343" s="324" t="str">
        <f t="shared" si="202"/>
        <v/>
      </c>
      <c r="AX343" s="324"/>
      <c r="AY343" s="284"/>
      <c r="AZ343" s="286"/>
    </row>
    <row r="344" spans="1:52" s="271" customFormat="1" ht="13.5" customHeight="1" x14ac:dyDescent="0.2">
      <c r="A344" s="512" t="s">
        <v>162</v>
      </c>
      <c r="B344" s="313" t="s">
        <v>242</v>
      </c>
      <c r="C344" s="551">
        <v>9</v>
      </c>
      <c r="D344" s="336">
        <v>203.2</v>
      </c>
      <c r="E344" s="272">
        <v>222</v>
      </c>
      <c r="F344" s="337">
        <v>70</v>
      </c>
      <c r="G344" s="301">
        <v>2.95</v>
      </c>
      <c r="H344" s="299">
        <f t="shared" si="183"/>
        <v>40.218328066647516</v>
      </c>
      <c r="I344" s="300">
        <f t="shared" si="163"/>
        <v>0.71818442976156283</v>
      </c>
      <c r="J344" s="404">
        <f t="shared" si="164"/>
        <v>2.9028571428571426</v>
      </c>
      <c r="K344" s="299">
        <f t="shared" si="184"/>
        <v>150.71358267716536</v>
      </c>
      <c r="L344" s="405">
        <f t="shared" si="162"/>
        <v>55.168930386586247</v>
      </c>
      <c r="M344" s="362">
        <f t="shared" si="185"/>
        <v>1.5980629539951725E-2</v>
      </c>
      <c r="N344" s="406">
        <f t="shared" si="186"/>
        <v>0.37199621632098157</v>
      </c>
      <c r="O344" s="332" t="s">
        <v>4</v>
      </c>
      <c r="P344" s="286" t="s">
        <v>61</v>
      </c>
      <c r="Q344" s="330" t="s">
        <v>19</v>
      </c>
      <c r="R344" s="272">
        <v>350</v>
      </c>
      <c r="S344" s="272">
        <f t="shared" si="165"/>
        <v>375</v>
      </c>
      <c r="T344" s="272">
        <f t="shared" si="166"/>
        <v>400</v>
      </c>
      <c r="U344" s="272">
        <f t="shared" si="167"/>
        <v>425</v>
      </c>
      <c r="V344" s="272">
        <f t="shared" si="168"/>
        <v>450</v>
      </c>
      <c r="W344" s="272">
        <f t="shared" si="169"/>
        <v>475</v>
      </c>
      <c r="X344" s="272">
        <f t="shared" si="170"/>
        <v>500</v>
      </c>
      <c r="Y344" s="274" t="s">
        <v>317</v>
      </c>
      <c r="Z344" s="355" t="s">
        <v>318</v>
      </c>
      <c r="AA344" s="360">
        <f>(R344-25)/2.52</f>
        <v>128.96825396825398</v>
      </c>
      <c r="AB344" s="343">
        <f>(R344)/2.52</f>
        <v>138.88888888888889</v>
      </c>
      <c r="AC344" s="343">
        <f>(R344+25)/2.52</f>
        <v>148.8095238095238</v>
      </c>
      <c r="AD344" s="343">
        <f>(R344+50)/2.52</f>
        <v>158.73015873015873</v>
      </c>
      <c r="AE344" s="343">
        <f>(R344+75)/2.52</f>
        <v>168.65079365079364</v>
      </c>
      <c r="AF344" s="343">
        <f>(R344+100)/2.52</f>
        <v>178.57142857142858</v>
      </c>
      <c r="AG344" s="343">
        <f>(R344+125)/2.52</f>
        <v>188.49206349206349</v>
      </c>
      <c r="AH344" s="343">
        <f>(R344+150)/2.52</f>
        <v>198.4126984126984</v>
      </c>
      <c r="AI344" s="274" t="s">
        <v>284</v>
      </c>
      <c r="AJ344" s="374" t="s">
        <v>291</v>
      </c>
      <c r="AK344" s="369">
        <v>17</v>
      </c>
      <c r="AL344" s="321">
        <v>17</v>
      </c>
      <c r="AM344" s="323">
        <v>10</v>
      </c>
      <c r="AN344" s="428"/>
      <c r="AO344" s="429"/>
      <c r="AP344" s="429"/>
      <c r="AQ344" s="429"/>
      <c r="AR344" s="429"/>
      <c r="AS344" s="429"/>
      <c r="AT344" s="429"/>
      <c r="AU344" s="422" t="str">
        <f t="shared" si="201"/>
        <v/>
      </c>
      <c r="AV344" s="421"/>
      <c r="AW344" s="324" t="str">
        <f t="shared" si="202"/>
        <v/>
      </c>
      <c r="AX344" s="324"/>
      <c r="AY344" s="284"/>
      <c r="AZ344" s="286"/>
    </row>
    <row r="345" spans="1:52" s="271" customFormat="1" ht="13.5" customHeight="1" x14ac:dyDescent="0.2">
      <c r="A345" s="512" t="s">
        <v>162</v>
      </c>
      <c r="B345" s="313" t="s">
        <v>311</v>
      </c>
      <c r="C345" s="551">
        <v>10</v>
      </c>
      <c r="D345" s="336">
        <v>203.2</v>
      </c>
      <c r="E345" s="272">
        <v>240</v>
      </c>
      <c r="F345" s="337">
        <v>76</v>
      </c>
      <c r="G345" s="301">
        <v>2.7</v>
      </c>
      <c r="H345" s="299">
        <f t="shared" si="183"/>
        <v>41.152263374485592</v>
      </c>
      <c r="I345" s="300">
        <f t="shared" si="163"/>
        <v>0.73486184597295701</v>
      </c>
      <c r="J345" s="404">
        <f t="shared" si="164"/>
        <v>2.6736842105263157</v>
      </c>
      <c r="K345" s="299">
        <f t="shared" si="184"/>
        <v>152.27784026996625</v>
      </c>
      <c r="L345" s="405">
        <f t="shared" si="162"/>
        <v>55.168930386586247</v>
      </c>
      <c r="M345" s="362">
        <f t="shared" si="185"/>
        <v>9.7465886939572272E-3</v>
      </c>
      <c r="N345" s="406">
        <f t="shared" si="186"/>
        <v>0.3658571173005194</v>
      </c>
      <c r="O345" s="330" t="s">
        <v>283</v>
      </c>
      <c r="P345" s="286" t="s">
        <v>61</v>
      </c>
      <c r="Q345" s="330" t="s">
        <v>27</v>
      </c>
      <c r="R345" s="272">
        <v>300</v>
      </c>
      <c r="S345" s="272">
        <f t="shared" si="165"/>
        <v>325</v>
      </c>
      <c r="T345" s="272">
        <f t="shared" si="166"/>
        <v>350</v>
      </c>
      <c r="U345" s="272">
        <f t="shared" si="167"/>
        <v>375</v>
      </c>
      <c r="V345" s="272">
        <f t="shared" si="168"/>
        <v>400</v>
      </c>
      <c r="W345" s="272">
        <f t="shared" si="169"/>
        <v>425</v>
      </c>
      <c r="X345" s="272">
        <f t="shared" si="170"/>
        <v>450</v>
      </c>
      <c r="Y345" s="274" t="s">
        <v>319</v>
      </c>
      <c r="Z345" s="355" t="s">
        <v>320</v>
      </c>
      <c r="AA345" s="360">
        <f>(R345-25)/2.37</f>
        <v>116.03375527426159</v>
      </c>
      <c r="AB345" s="343">
        <f>(R345)/2.37</f>
        <v>126.58227848101265</v>
      </c>
      <c r="AC345" s="343">
        <f>(R345+25)/2.37</f>
        <v>137.13080168776369</v>
      </c>
      <c r="AD345" s="343">
        <f>(R345+50)/2.37</f>
        <v>147.67932489451476</v>
      </c>
      <c r="AE345" s="343">
        <f>(R345+75)/2.37</f>
        <v>158.22784810126581</v>
      </c>
      <c r="AF345" s="343">
        <f>(R345+100)/2.37</f>
        <v>168.77637130801688</v>
      </c>
      <c r="AG345" s="343">
        <f>(R345+125)/2.37</f>
        <v>179.32489451476792</v>
      </c>
      <c r="AH345" s="343">
        <f>(R345+150)/2.37</f>
        <v>189.87341772151899</v>
      </c>
      <c r="AI345" s="274" t="s">
        <v>285</v>
      </c>
      <c r="AJ345" s="374" t="s">
        <v>291</v>
      </c>
      <c r="AK345" s="367" t="s">
        <v>250</v>
      </c>
      <c r="AL345" s="322" t="s">
        <v>248</v>
      </c>
      <c r="AM345" s="368" t="s">
        <v>250</v>
      </c>
      <c r="AN345" s="419">
        <f t="shared" si="204"/>
        <v>139.53488372093022</v>
      </c>
      <c r="AO345" s="420">
        <f t="shared" si="204"/>
        <v>151.16279069767444</v>
      </c>
      <c r="AP345" s="420">
        <f t="shared" si="204"/>
        <v>162.79069767441862</v>
      </c>
      <c r="AQ345" s="420">
        <f t="shared" si="203"/>
        <v>174.41860465116281</v>
      </c>
      <c r="AR345" s="420">
        <f t="shared" si="203"/>
        <v>186.04651162790699</v>
      </c>
      <c r="AS345" s="420">
        <f t="shared" si="203"/>
        <v>197.67441860465118</v>
      </c>
      <c r="AT345" s="420">
        <f t="shared" si="203"/>
        <v>209.30232558139537</v>
      </c>
      <c r="AU345" s="324" t="str">
        <f t="shared" si="201"/>
        <v/>
      </c>
      <c r="AV345" s="421" t="str">
        <f t="shared" ref="AV345:AV402" si="205">IF(G345&gt;2.55,"VIP01",IF(AND(G345&gt;2.15,G345&lt;=2.55),"VIP02","VIP03"))</f>
        <v>VIP01</v>
      </c>
      <c r="AW345" s="324" t="str">
        <f t="shared" si="202"/>
        <v/>
      </c>
      <c r="AX345" s="422" t="str">
        <f t="shared" ref="AX345:AX355" si="206">IF(G345&lt;2.55,"KI02",IF(AND(G345&gt;=2.55,G345&lt;3.3),IF(G345-J345&lt;=0.3,"KI03","KI04"),IF(G345&gt;=3.3,"KI05","")))</f>
        <v>KI03</v>
      </c>
      <c r="AY345" s="285"/>
      <c r="AZ345" s="327"/>
    </row>
    <row r="346" spans="1:52" s="271" customFormat="1" ht="13.5" customHeight="1" x14ac:dyDescent="0.2">
      <c r="A346" s="512" t="s">
        <v>162</v>
      </c>
      <c r="B346" s="313" t="s">
        <v>511</v>
      </c>
      <c r="C346" s="551">
        <v>11</v>
      </c>
      <c r="D346" s="336">
        <v>203.2</v>
      </c>
      <c r="E346" s="272">
        <v>222</v>
      </c>
      <c r="F346" s="337">
        <v>70</v>
      </c>
      <c r="G346" s="301">
        <v>3.2</v>
      </c>
      <c r="H346" s="299">
        <f t="shared" si="183"/>
        <v>36.621093749999993</v>
      </c>
      <c r="I346" s="300">
        <f t="shared" si="163"/>
        <v>0.65394810267857129</v>
      </c>
      <c r="J346" s="404">
        <f t="shared" si="164"/>
        <v>2.9028571428571426</v>
      </c>
      <c r="K346" s="299">
        <f t="shared" si="184"/>
        <v>161.47883858267718</v>
      </c>
      <c r="L346" s="405">
        <f t="shared" si="162"/>
        <v>55.168930386586247</v>
      </c>
      <c r="M346" s="362">
        <f t="shared" si="185"/>
        <v>9.2857142857142999E-2</v>
      </c>
      <c r="N346" s="406">
        <f t="shared" si="186"/>
        <v>0.37661989810576213</v>
      </c>
      <c r="O346" s="330" t="s">
        <v>4</v>
      </c>
      <c r="P346" s="286" t="s">
        <v>4</v>
      </c>
      <c r="Q346" s="330" t="s">
        <v>19</v>
      </c>
      <c r="R346" s="272">
        <v>375</v>
      </c>
      <c r="S346" s="272">
        <f t="shared" si="165"/>
        <v>400</v>
      </c>
      <c r="T346" s="272">
        <f t="shared" si="166"/>
        <v>425</v>
      </c>
      <c r="U346" s="272">
        <f t="shared" si="167"/>
        <v>450</v>
      </c>
      <c r="V346" s="272">
        <f t="shared" si="168"/>
        <v>475</v>
      </c>
      <c r="W346" s="272">
        <f t="shared" si="169"/>
        <v>500</v>
      </c>
      <c r="X346" s="272">
        <f t="shared" si="170"/>
        <v>525</v>
      </c>
      <c r="Y346" s="274" t="s">
        <v>322</v>
      </c>
      <c r="Z346" s="355" t="s">
        <v>323</v>
      </c>
      <c r="AA346" s="360">
        <f>(R346-25)/2.52</f>
        <v>138.88888888888889</v>
      </c>
      <c r="AB346" s="343">
        <f>(R346)/2.52</f>
        <v>148.8095238095238</v>
      </c>
      <c r="AC346" s="343">
        <f>(R346+25)/2.52</f>
        <v>158.73015873015873</v>
      </c>
      <c r="AD346" s="343">
        <f>(R346+50)/2.52</f>
        <v>168.65079365079364</v>
      </c>
      <c r="AE346" s="343">
        <f>(R346+75)/2.52</f>
        <v>178.57142857142858</v>
      </c>
      <c r="AF346" s="343">
        <f>(R346+100)/2.52</f>
        <v>188.49206349206349</v>
      </c>
      <c r="AG346" s="343">
        <f>(R346+125)/2.52</f>
        <v>198.4126984126984</v>
      </c>
      <c r="AH346" s="343">
        <f>(R346+150)/2.52</f>
        <v>208.33333333333334</v>
      </c>
      <c r="AI346" s="274" t="s">
        <v>330</v>
      </c>
      <c r="AJ346" s="374"/>
      <c r="AK346" s="367"/>
      <c r="AL346" s="322"/>
      <c r="AM346" s="368"/>
      <c r="AN346" s="419">
        <f t="shared" si="204"/>
        <v>174.41860465116281</v>
      </c>
      <c r="AO346" s="420">
        <f t="shared" si="204"/>
        <v>186.04651162790699</v>
      </c>
      <c r="AP346" s="420">
        <f t="shared" si="204"/>
        <v>197.67441860465118</v>
      </c>
      <c r="AQ346" s="420">
        <f t="shared" si="203"/>
        <v>209.30232558139537</v>
      </c>
      <c r="AR346" s="420">
        <f t="shared" si="203"/>
        <v>220.93023255813955</v>
      </c>
      <c r="AS346" s="420">
        <f t="shared" si="203"/>
        <v>232.55813953488374</v>
      </c>
      <c r="AT346" s="420">
        <f t="shared" si="203"/>
        <v>244.18604651162792</v>
      </c>
      <c r="AU346" s="422" t="str">
        <f t="shared" si="201"/>
        <v/>
      </c>
      <c r="AV346" s="421" t="str">
        <f t="shared" si="205"/>
        <v>VIP01</v>
      </c>
      <c r="AW346" s="324" t="str">
        <f t="shared" si="202"/>
        <v/>
      </c>
      <c r="AX346" s="422" t="str">
        <f t="shared" si="206"/>
        <v>KI03</v>
      </c>
      <c r="AY346" s="285"/>
      <c r="AZ346" s="327"/>
    </row>
    <row r="347" spans="1:52" s="271" customFormat="1" ht="13.5" customHeight="1" x14ac:dyDescent="0.2">
      <c r="A347" s="513" t="s">
        <v>14</v>
      </c>
      <c r="B347" s="313" t="s">
        <v>14</v>
      </c>
      <c r="C347" s="551">
        <v>2</v>
      </c>
      <c r="D347" s="336" t="s">
        <v>406</v>
      </c>
      <c r="E347" s="272">
        <v>240</v>
      </c>
      <c r="F347" s="337">
        <v>76</v>
      </c>
      <c r="G347" s="301">
        <v>3.3</v>
      </c>
      <c r="H347" s="299">
        <f t="shared" si="183"/>
        <v>39.026629935720848</v>
      </c>
      <c r="I347" s="300">
        <f t="shared" si="163"/>
        <v>0.69690410599501518</v>
      </c>
      <c r="J347" s="404" t="e">
        <f t="shared" si="164"/>
        <v>#VALUE!</v>
      </c>
      <c r="K347" s="299" t="e">
        <f t="shared" si="184"/>
        <v>#VALUE!</v>
      </c>
      <c r="L347" s="405" t="e">
        <f t="shared" si="162"/>
        <v>#VALUE!</v>
      </c>
      <c r="M347" s="362" t="e">
        <f t="shared" si="185"/>
        <v>#VALUE!</v>
      </c>
      <c r="N347" s="406" t="e">
        <f t="shared" si="186"/>
        <v>#VALUE!</v>
      </c>
      <c r="O347" s="330" t="s">
        <v>4</v>
      </c>
      <c r="P347" s="286" t="s">
        <v>4</v>
      </c>
      <c r="Q347" s="330" t="s">
        <v>28</v>
      </c>
      <c r="R347" s="272">
        <v>425</v>
      </c>
      <c r="S347" s="272">
        <f t="shared" si="165"/>
        <v>450</v>
      </c>
      <c r="T347" s="272">
        <f t="shared" si="166"/>
        <v>475</v>
      </c>
      <c r="U347" s="272">
        <f t="shared" si="167"/>
        <v>500</v>
      </c>
      <c r="V347" s="272">
        <f t="shared" si="168"/>
        <v>525</v>
      </c>
      <c r="W347" s="272">
        <f t="shared" si="169"/>
        <v>550</v>
      </c>
      <c r="X347" s="272">
        <f t="shared" si="170"/>
        <v>575</v>
      </c>
      <c r="Y347" s="274" t="s">
        <v>324</v>
      </c>
      <c r="Z347" s="355" t="s">
        <v>325</v>
      </c>
      <c r="AA347" s="360">
        <f>(R347-25)/2.37</f>
        <v>168.77637130801688</v>
      </c>
      <c r="AB347" s="343">
        <f>(R347)/2.37</f>
        <v>179.32489451476792</v>
      </c>
      <c r="AC347" s="343">
        <f>(R347+25)/2.37</f>
        <v>189.87341772151899</v>
      </c>
      <c r="AD347" s="343">
        <f>(R347+50)/2.37</f>
        <v>200.42194092827003</v>
      </c>
      <c r="AE347" s="343">
        <f>(R347+75)/2.37</f>
        <v>210.97046413502107</v>
      </c>
      <c r="AF347" s="343">
        <f>(R347+100)/2.37</f>
        <v>221.51898734177215</v>
      </c>
      <c r="AG347" s="343">
        <f>(R347+125)/2.37</f>
        <v>232.06751054852319</v>
      </c>
      <c r="AH347" s="343">
        <f>(R347+150)/2.37</f>
        <v>242.61603375527426</v>
      </c>
      <c r="AI347" s="274" t="s">
        <v>329</v>
      </c>
      <c r="AJ347" s="374" t="s">
        <v>291</v>
      </c>
      <c r="AK347" s="369">
        <v>15</v>
      </c>
      <c r="AL347" s="321">
        <v>10</v>
      </c>
      <c r="AM347" s="323">
        <v>10</v>
      </c>
      <c r="AN347" s="419">
        <f t="shared" si="204"/>
        <v>197.67441860465118</v>
      </c>
      <c r="AO347" s="420">
        <f t="shared" si="204"/>
        <v>209.30232558139537</v>
      </c>
      <c r="AP347" s="420">
        <f t="shared" si="204"/>
        <v>220.93023255813955</v>
      </c>
      <c r="AQ347" s="420">
        <f t="shared" si="203"/>
        <v>232.55813953488374</v>
      </c>
      <c r="AR347" s="420">
        <f t="shared" si="203"/>
        <v>244.18604651162792</v>
      </c>
      <c r="AS347" s="420">
        <f t="shared" si="203"/>
        <v>255.81395348837211</v>
      </c>
      <c r="AT347" s="420">
        <f t="shared" si="203"/>
        <v>267.44186046511629</v>
      </c>
      <c r="AU347" s="324" t="str">
        <f t="shared" si="201"/>
        <v/>
      </c>
      <c r="AV347" s="421" t="str">
        <f t="shared" si="205"/>
        <v>VIP01</v>
      </c>
      <c r="AW347" s="324" t="str">
        <f t="shared" si="202"/>
        <v/>
      </c>
      <c r="AX347" s="422" t="str">
        <f t="shared" si="206"/>
        <v>KI05</v>
      </c>
      <c r="AY347" s="284"/>
      <c r="AZ347" s="286"/>
    </row>
    <row r="348" spans="1:52" s="271" customFormat="1" ht="13.5" customHeight="1" x14ac:dyDescent="0.2">
      <c r="A348" s="513" t="s">
        <v>195</v>
      </c>
      <c r="B348" s="313" t="s">
        <v>163</v>
      </c>
      <c r="C348" s="551">
        <v>2</v>
      </c>
      <c r="D348" s="336">
        <v>228.6</v>
      </c>
      <c r="E348" s="272">
        <v>240</v>
      </c>
      <c r="F348" s="337">
        <v>76</v>
      </c>
      <c r="G348" s="301">
        <v>3.6</v>
      </c>
      <c r="H348" s="299">
        <f t="shared" si="183"/>
        <v>30.864197530864196</v>
      </c>
      <c r="I348" s="300">
        <f t="shared" si="163"/>
        <v>0.55114638447971775</v>
      </c>
      <c r="J348" s="404">
        <f t="shared" si="164"/>
        <v>3.0078947368421054</v>
      </c>
      <c r="K348" s="299">
        <f t="shared" si="184"/>
        <v>180.47744031996001</v>
      </c>
      <c r="L348" s="405">
        <f t="shared" si="162"/>
        <v>58.515487180745573</v>
      </c>
      <c r="M348" s="362">
        <f t="shared" si="185"/>
        <v>0.1644736842105263</v>
      </c>
      <c r="N348" s="406">
        <f t="shared" si="186"/>
        <v>0.38805007288283905</v>
      </c>
      <c r="O348" s="330" t="s">
        <v>23</v>
      </c>
      <c r="P348" s="286" t="s">
        <v>23</v>
      </c>
      <c r="Q348" s="330" t="s">
        <v>51</v>
      </c>
      <c r="R348" s="272">
        <v>400</v>
      </c>
      <c r="S348" s="272">
        <f t="shared" si="165"/>
        <v>425</v>
      </c>
      <c r="T348" s="272">
        <f t="shared" si="166"/>
        <v>450</v>
      </c>
      <c r="U348" s="272">
        <f t="shared" si="167"/>
        <v>475</v>
      </c>
      <c r="V348" s="272">
        <f t="shared" si="168"/>
        <v>500</v>
      </c>
      <c r="W348" s="272">
        <f t="shared" si="169"/>
        <v>525</v>
      </c>
      <c r="X348" s="272">
        <f t="shared" si="170"/>
        <v>550</v>
      </c>
      <c r="Y348" s="274" t="s">
        <v>324</v>
      </c>
      <c r="Z348" s="355" t="s">
        <v>325</v>
      </c>
      <c r="AA348" s="360">
        <f>(R348-25)/2.37</f>
        <v>158.22784810126581</v>
      </c>
      <c r="AB348" s="343">
        <f>(R348)/2.37</f>
        <v>168.77637130801688</v>
      </c>
      <c r="AC348" s="343">
        <f>(R348+25)/2.37</f>
        <v>179.32489451476792</v>
      </c>
      <c r="AD348" s="343">
        <f>(R348+50)/2.37</f>
        <v>189.87341772151899</v>
      </c>
      <c r="AE348" s="343">
        <f>(R348+75)/2.37</f>
        <v>200.42194092827003</v>
      </c>
      <c r="AF348" s="343">
        <f>(R348+100)/2.37</f>
        <v>210.97046413502107</v>
      </c>
      <c r="AG348" s="343">
        <f>(R348+125)/2.37</f>
        <v>221.51898734177215</v>
      </c>
      <c r="AH348" s="343">
        <f>(R348+150)/2.37</f>
        <v>232.06751054852319</v>
      </c>
      <c r="AI348" s="274" t="s">
        <v>329</v>
      </c>
      <c r="AJ348" s="374" t="s">
        <v>291</v>
      </c>
      <c r="AK348" s="369">
        <v>17</v>
      </c>
      <c r="AL348" s="321">
        <v>17</v>
      </c>
      <c r="AM348" s="323">
        <v>12</v>
      </c>
      <c r="AN348" s="419">
        <f t="shared" si="204"/>
        <v>186.04651162790699</v>
      </c>
      <c r="AO348" s="420">
        <f t="shared" si="204"/>
        <v>197.67441860465118</v>
      </c>
      <c r="AP348" s="420">
        <f t="shared" si="204"/>
        <v>209.30232558139537</v>
      </c>
      <c r="AQ348" s="420">
        <f t="shared" si="203"/>
        <v>220.93023255813955</v>
      </c>
      <c r="AR348" s="420">
        <f t="shared" si="203"/>
        <v>232.55813953488374</v>
      </c>
      <c r="AS348" s="420">
        <f t="shared" si="203"/>
        <v>244.18604651162792</v>
      </c>
      <c r="AT348" s="420">
        <f t="shared" si="203"/>
        <v>255.81395348837211</v>
      </c>
      <c r="AU348" s="324" t="str">
        <f t="shared" si="201"/>
        <v/>
      </c>
      <c r="AV348" s="421" t="str">
        <f t="shared" si="205"/>
        <v>VIP01</v>
      </c>
      <c r="AW348" s="324" t="str">
        <f t="shared" si="202"/>
        <v/>
      </c>
      <c r="AX348" s="422" t="str">
        <f t="shared" si="206"/>
        <v>KI05</v>
      </c>
      <c r="AY348" s="284"/>
      <c r="AZ348" s="286"/>
    </row>
    <row r="349" spans="1:52" s="271" customFormat="1" ht="13.5" customHeight="1" x14ac:dyDescent="0.2">
      <c r="A349" s="513" t="s">
        <v>682</v>
      </c>
      <c r="B349" s="463" t="s">
        <v>665</v>
      </c>
      <c r="C349" s="553"/>
      <c r="D349" s="336">
        <v>140</v>
      </c>
      <c r="E349" s="272">
        <v>200</v>
      </c>
      <c r="F349" s="325">
        <v>51</v>
      </c>
      <c r="G349" s="301">
        <v>3.02</v>
      </c>
      <c r="H349" s="299">
        <f t="shared" si="183"/>
        <v>54.822156922941979</v>
      </c>
      <c r="I349" s="300">
        <f t="shared" si="163"/>
        <v>0.97896708790967824</v>
      </c>
      <c r="J349" s="404">
        <f t="shared" si="164"/>
        <v>2.7450980392156863</v>
      </c>
      <c r="K349" s="299">
        <f t="shared" si="184"/>
        <v>165.88010204081633</v>
      </c>
      <c r="L349" s="405">
        <f t="shared" si="162"/>
        <v>45.792750517958623</v>
      </c>
      <c r="M349" s="362">
        <f t="shared" si="185"/>
        <v>9.1027139332554213E-2</v>
      </c>
      <c r="N349" s="406">
        <f t="shared" si="186"/>
        <v>0.30370470461165339</v>
      </c>
      <c r="O349" s="330" t="s">
        <v>287</v>
      </c>
      <c r="P349" s="286" t="s">
        <v>287</v>
      </c>
      <c r="Q349" s="430"/>
      <c r="R349" s="422">
        <v>500</v>
      </c>
      <c r="S349" s="422">
        <f t="shared" si="165"/>
        <v>525</v>
      </c>
      <c r="T349" s="422">
        <f t="shared" si="166"/>
        <v>550</v>
      </c>
      <c r="U349" s="422">
        <f t="shared" si="167"/>
        <v>575</v>
      </c>
      <c r="V349" s="422">
        <f t="shared" si="168"/>
        <v>600</v>
      </c>
      <c r="W349" s="422">
        <f t="shared" si="169"/>
        <v>625</v>
      </c>
      <c r="X349" s="422">
        <f t="shared" si="170"/>
        <v>650</v>
      </c>
      <c r="Y349" s="431"/>
      <c r="Z349" s="432"/>
      <c r="AA349" s="419">
        <f>(R349-25)/2.37</f>
        <v>200.42194092827003</v>
      </c>
      <c r="AB349" s="420">
        <f>(R349)/2.37</f>
        <v>210.97046413502107</v>
      </c>
      <c r="AC349" s="420">
        <f>(R349+25)/2.37</f>
        <v>221.51898734177215</v>
      </c>
      <c r="AD349" s="420">
        <f>(R349+50)/2.37</f>
        <v>232.06751054852319</v>
      </c>
      <c r="AE349" s="420">
        <f>(R349+75)/2.37</f>
        <v>242.61603375527426</v>
      </c>
      <c r="AF349" s="420">
        <f>(R349+100)/2.37</f>
        <v>253.1645569620253</v>
      </c>
      <c r="AG349" s="420">
        <f>(R349+125)/2.37</f>
        <v>263.71308016877634</v>
      </c>
      <c r="AH349" s="420">
        <f>(R349+150)/2.37</f>
        <v>274.26160337552739</v>
      </c>
      <c r="AI349" s="431"/>
      <c r="AJ349" s="374"/>
      <c r="AK349" s="369"/>
      <c r="AL349" s="321"/>
      <c r="AM349" s="323"/>
      <c r="AN349" s="338">
        <f t="shared" si="204"/>
        <v>232.55813953488374</v>
      </c>
      <c r="AO349" s="387">
        <f t="shared" si="204"/>
        <v>244.18604651162792</v>
      </c>
      <c r="AP349" s="387">
        <f t="shared" si="204"/>
        <v>255.81395348837211</v>
      </c>
      <c r="AQ349" s="387">
        <f t="shared" si="203"/>
        <v>267.44186046511629</v>
      </c>
      <c r="AR349" s="387">
        <f t="shared" si="203"/>
        <v>279.06976744186045</v>
      </c>
      <c r="AS349" s="387">
        <f t="shared" si="203"/>
        <v>290.69767441860466</v>
      </c>
      <c r="AT349" s="387">
        <f t="shared" si="203"/>
        <v>302.32558139534888</v>
      </c>
      <c r="AU349" s="396" t="str">
        <f t="shared" si="201"/>
        <v>151310-E-003 + 3x151310-D-024</v>
      </c>
      <c r="AV349" s="394" t="str">
        <f t="shared" si="205"/>
        <v>VIP01</v>
      </c>
      <c r="AW349" s="396" t="str">
        <f t="shared" si="202"/>
        <v>151512-E-003 + 3x151310-D-024</v>
      </c>
      <c r="AX349" s="272" t="str">
        <f t="shared" si="206"/>
        <v>KI03</v>
      </c>
      <c r="AY349" s="284"/>
      <c r="AZ349" s="286"/>
    </row>
    <row r="350" spans="1:52" s="271" customFormat="1" ht="13.5" customHeight="1" x14ac:dyDescent="0.2">
      <c r="A350" s="513" t="s">
        <v>164</v>
      </c>
      <c r="B350" s="313" t="s">
        <v>277</v>
      </c>
      <c r="C350" s="551">
        <v>2</v>
      </c>
      <c r="D350" s="336">
        <v>170</v>
      </c>
      <c r="E350" s="272">
        <v>216</v>
      </c>
      <c r="F350" s="337">
        <v>63</v>
      </c>
      <c r="G350" s="301">
        <v>2.94</v>
      </c>
      <c r="H350" s="299">
        <f t="shared" si="183"/>
        <v>52.061640982923784</v>
      </c>
      <c r="I350" s="300">
        <f t="shared" si="163"/>
        <v>0.9296721604093533</v>
      </c>
      <c r="J350" s="404">
        <f t="shared" si="164"/>
        <v>2.6984126984126986</v>
      </c>
      <c r="K350" s="299">
        <f t="shared" si="184"/>
        <v>187.61029411764707</v>
      </c>
      <c r="L350" s="405">
        <f t="shared" si="162"/>
        <v>50.461153375641345</v>
      </c>
      <c r="M350" s="362">
        <f t="shared" si="185"/>
        <v>8.2172551560306589E-2</v>
      </c>
      <c r="N350" s="406">
        <f t="shared" si="186"/>
        <v>0.29304847590002081</v>
      </c>
      <c r="O350" s="330" t="s">
        <v>45</v>
      </c>
      <c r="P350" s="286" t="s">
        <v>45</v>
      </c>
      <c r="Q350" s="330" t="s">
        <v>27</v>
      </c>
      <c r="R350" s="272">
        <v>450</v>
      </c>
      <c r="S350" s="272">
        <f t="shared" si="165"/>
        <v>475</v>
      </c>
      <c r="T350" s="272">
        <f t="shared" si="166"/>
        <v>500</v>
      </c>
      <c r="U350" s="272">
        <f t="shared" si="167"/>
        <v>525</v>
      </c>
      <c r="V350" s="272">
        <f t="shared" si="168"/>
        <v>550</v>
      </c>
      <c r="W350" s="272">
        <f t="shared" si="169"/>
        <v>575</v>
      </c>
      <c r="X350" s="272">
        <f t="shared" si="170"/>
        <v>600</v>
      </c>
      <c r="Y350" s="274" t="s">
        <v>321</v>
      </c>
      <c r="Z350" s="356"/>
      <c r="AA350" s="360">
        <f>(R350-25)/2.6</f>
        <v>163.46153846153845</v>
      </c>
      <c r="AB350" s="343">
        <f>R350/2.6</f>
        <v>173.07692307692307</v>
      </c>
      <c r="AC350" s="343">
        <f>(R350+25)/2.6</f>
        <v>182.69230769230768</v>
      </c>
      <c r="AD350" s="343">
        <f>(R350+50)/2.6</f>
        <v>192.30769230769229</v>
      </c>
      <c r="AE350" s="343">
        <f>(R350+75)/2.6</f>
        <v>201.92307692307691</v>
      </c>
      <c r="AF350" s="343">
        <f>(R350+100)/2.6</f>
        <v>211.53846153846152</v>
      </c>
      <c r="AG350" s="343">
        <f>(R350+125)/2.6</f>
        <v>221.15384615384616</v>
      </c>
      <c r="AH350" s="343">
        <f>(R350+150)/2.6</f>
        <v>230.76923076923077</v>
      </c>
      <c r="AI350" s="274" t="s">
        <v>331</v>
      </c>
      <c r="AJ350" s="374" t="s">
        <v>291</v>
      </c>
      <c r="AK350" s="369">
        <v>10</v>
      </c>
      <c r="AL350" s="321">
        <v>20</v>
      </c>
      <c r="AM350" s="323">
        <v>20</v>
      </c>
      <c r="AN350" s="360">
        <f t="shared" si="204"/>
        <v>209.30232558139537</v>
      </c>
      <c r="AO350" s="343">
        <f t="shared" si="204"/>
        <v>220.93023255813955</v>
      </c>
      <c r="AP350" s="343">
        <f t="shared" si="204"/>
        <v>232.55813953488374</v>
      </c>
      <c r="AQ350" s="343">
        <f t="shared" si="203"/>
        <v>244.18604651162792</v>
      </c>
      <c r="AR350" s="343">
        <f t="shared" si="203"/>
        <v>255.81395348837211</v>
      </c>
      <c r="AS350" s="343">
        <f t="shared" si="203"/>
        <v>267.44186046511629</v>
      </c>
      <c r="AT350" s="343">
        <f t="shared" si="203"/>
        <v>279.06976744186045</v>
      </c>
      <c r="AU350" s="284" t="str">
        <f t="shared" si="201"/>
        <v>151310-E-002</v>
      </c>
      <c r="AV350" s="309" t="str">
        <f t="shared" si="205"/>
        <v>VIP01</v>
      </c>
      <c r="AW350" s="284" t="str">
        <f t="shared" si="202"/>
        <v>151512-E-002</v>
      </c>
      <c r="AX350" s="284" t="str">
        <f t="shared" si="206"/>
        <v>KI03</v>
      </c>
      <c r="AY350" s="284"/>
      <c r="AZ350" s="286"/>
    </row>
    <row r="351" spans="1:52" s="271" customFormat="1" ht="13.5" customHeight="1" x14ac:dyDescent="0.2">
      <c r="A351" s="317" t="s">
        <v>398</v>
      </c>
      <c r="B351" s="351" t="s">
        <v>399</v>
      </c>
      <c r="C351" s="556">
        <v>2</v>
      </c>
      <c r="D351" s="336">
        <v>155</v>
      </c>
      <c r="E351" s="272">
        <v>216</v>
      </c>
      <c r="F351" s="337">
        <v>63</v>
      </c>
      <c r="G351" s="301">
        <v>2.57</v>
      </c>
      <c r="H351" s="299">
        <f t="shared" si="183"/>
        <v>52.990961256037195</v>
      </c>
      <c r="I351" s="300">
        <f t="shared" si="163"/>
        <v>0.94626716528637844</v>
      </c>
      <c r="J351" s="404">
        <f t="shared" si="164"/>
        <v>2.4603174603174605</v>
      </c>
      <c r="K351" s="299">
        <f t="shared" si="184"/>
        <v>160.04032258064515</v>
      </c>
      <c r="L351" s="405">
        <f t="shared" si="162"/>
        <v>48.183524155047024</v>
      </c>
      <c r="M351" s="362">
        <f t="shared" si="185"/>
        <v>4.2678031004879137E-2</v>
      </c>
      <c r="N351" s="406">
        <f t="shared" si="186"/>
        <v>0.31449309734214814</v>
      </c>
      <c r="O351" s="330" t="s">
        <v>4</v>
      </c>
      <c r="P351" s="286" t="s">
        <v>4</v>
      </c>
      <c r="Q351" s="330"/>
      <c r="R351" s="272">
        <v>350</v>
      </c>
      <c r="S351" s="272">
        <f t="shared" si="165"/>
        <v>375</v>
      </c>
      <c r="T351" s="272">
        <f t="shared" si="166"/>
        <v>400</v>
      </c>
      <c r="U351" s="272">
        <f t="shared" si="167"/>
        <v>425</v>
      </c>
      <c r="V351" s="272">
        <f t="shared" si="168"/>
        <v>450</v>
      </c>
      <c r="W351" s="272">
        <f t="shared" si="169"/>
        <v>475</v>
      </c>
      <c r="X351" s="272">
        <f t="shared" si="170"/>
        <v>500</v>
      </c>
      <c r="Y351" s="274" t="s">
        <v>321</v>
      </c>
      <c r="Z351" s="356"/>
      <c r="AA351" s="360">
        <f>(R351-25)/2.6</f>
        <v>125</v>
      </c>
      <c r="AB351" s="343">
        <f>R351/2.6</f>
        <v>134.61538461538461</v>
      </c>
      <c r="AC351" s="343">
        <f>(R351+25)/2.6</f>
        <v>144.23076923076923</v>
      </c>
      <c r="AD351" s="343">
        <f>(R351+50)/2.6</f>
        <v>153.84615384615384</v>
      </c>
      <c r="AE351" s="343">
        <f>(R351+75)/2.6</f>
        <v>163.46153846153845</v>
      </c>
      <c r="AF351" s="343">
        <f>(R351+100)/2.6</f>
        <v>173.07692307692307</v>
      </c>
      <c r="AG351" s="343">
        <f>(R351+125)/2.6</f>
        <v>182.69230769230768</v>
      </c>
      <c r="AH351" s="343">
        <f>(R351+150)/2.6</f>
        <v>192.30769230769229</v>
      </c>
      <c r="AI351" s="274" t="s">
        <v>331</v>
      </c>
      <c r="AJ351" s="374"/>
      <c r="AK351" s="369"/>
      <c r="AL351" s="321"/>
      <c r="AM351" s="323"/>
      <c r="AN351" s="360">
        <f t="shared" si="204"/>
        <v>162.79069767441862</v>
      </c>
      <c r="AO351" s="343">
        <f t="shared" si="204"/>
        <v>174.41860465116281</v>
      </c>
      <c r="AP351" s="343">
        <f t="shared" si="204"/>
        <v>186.04651162790699</v>
      </c>
      <c r="AQ351" s="343">
        <f t="shared" si="203"/>
        <v>197.67441860465118</v>
      </c>
      <c r="AR351" s="343">
        <f t="shared" si="203"/>
        <v>209.30232558139537</v>
      </c>
      <c r="AS351" s="343">
        <f t="shared" si="203"/>
        <v>220.93023255813955</v>
      </c>
      <c r="AT351" s="343">
        <f t="shared" si="203"/>
        <v>232.55813953488374</v>
      </c>
      <c r="AU351" s="284" t="str">
        <f t="shared" si="201"/>
        <v>151310-E-002</v>
      </c>
      <c r="AV351" s="309" t="str">
        <f t="shared" si="205"/>
        <v>VIP01</v>
      </c>
      <c r="AW351" s="284" t="str">
        <f t="shared" si="202"/>
        <v>151512-E-002</v>
      </c>
      <c r="AX351" s="284" t="str">
        <f t="shared" si="206"/>
        <v>KI03</v>
      </c>
      <c r="AY351" s="320"/>
      <c r="AZ351" s="328"/>
    </row>
    <row r="352" spans="1:52" s="271" customFormat="1" ht="13.5" customHeight="1" x14ac:dyDescent="0.2">
      <c r="A352" s="513" t="s">
        <v>165</v>
      </c>
      <c r="B352" s="313" t="s">
        <v>166</v>
      </c>
      <c r="C352" s="551">
        <v>2</v>
      </c>
      <c r="D352" s="336">
        <v>220</v>
      </c>
      <c r="E352" s="272">
        <v>240</v>
      </c>
      <c r="F352" s="337">
        <v>76</v>
      </c>
      <c r="G352" s="301">
        <v>3.2</v>
      </c>
      <c r="H352" s="299">
        <f t="shared" si="183"/>
        <v>34.179687499999993</v>
      </c>
      <c r="I352" s="300">
        <f t="shared" si="163"/>
        <v>0.61035156249999989</v>
      </c>
      <c r="J352" s="404">
        <f t="shared" si="164"/>
        <v>2.8947368421052633</v>
      </c>
      <c r="K352" s="299">
        <f t="shared" si="184"/>
        <v>164.09090909090909</v>
      </c>
      <c r="L352" s="405">
        <f t="shared" si="162"/>
        <v>57.404250713688434</v>
      </c>
      <c r="M352" s="362">
        <f t="shared" si="185"/>
        <v>9.5394736842105282E-2</v>
      </c>
      <c r="N352" s="406">
        <f t="shared" si="186"/>
        <v>0.38672337322905892</v>
      </c>
      <c r="O352" s="330" t="s">
        <v>3</v>
      </c>
      <c r="P352" s="286" t="s">
        <v>23</v>
      </c>
      <c r="Q352" s="330" t="s">
        <v>19</v>
      </c>
      <c r="R352" s="272">
        <v>350</v>
      </c>
      <c r="S352" s="272">
        <f t="shared" si="165"/>
        <v>375</v>
      </c>
      <c r="T352" s="272">
        <f t="shared" si="166"/>
        <v>400</v>
      </c>
      <c r="U352" s="272">
        <f t="shared" si="167"/>
        <v>425</v>
      </c>
      <c r="V352" s="272">
        <f t="shared" si="168"/>
        <v>450</v>
      </c>
      <c r="W352" s="272">
        <f t="shared" si="169"/>
        <v>475</v>
      </c>
      <c r="X352" s="272">
        <f t="shared" si="170"/>
        <v>500</v>
      </c>
      <c r="Y352" s="274" t="s">
        <v>324</v>
      </c>
      <c r="Z352" s="355" t="s">
        <v>325</v>
      </c>
      <c r="AA352" s="360">
        <f>(R352-25)/2.37</f>
        <v>137.13080168776369</v>
      </c>
      <c r="AB352" s="343">
        <f>(R352)/2.37</f>
        <v>147.67932489451476</v>
      </c>
      <c r="AC352" s="343">
        <f>(R352+25)/2.37</f>
        <v>158.22784810126581</v>
      </c>
      <c r="AD352" s="343">
        <f>(R352+50)/2.37</f>
        <v>168.77637130801688</v>
      </c>
      <c r="AE352" s="343">
        <f>(R352+75)/2.37</f>
        <v>179.32489451476792</v>
      </c>
      <c r="AF352" s="343">
        <f>(R352+100)/2.37</f>
        <v>189.87341772151899</v>
      </c>
      <c r="AG352" s="343">
        <f>(R352+125)/2.37</f>
        <v>200.42194092827003</v>
      </c>
      <c r="AH352" s="343">
        <f>(R352+150)/2.37</f>
        <v>210.97046413502107</v>
      </c>
      <c r="AI352" s="274" t="s">
        <v>329</v>
      </c>
      <c r="AJ352" s="374" t="s">
        <v>291</v>
      </c>
      <c r="AK352" s="369">
        <v>17</v>
      </c>
      <c r="AL352" s="321">
        <v>17</v>
      </c>
      <c r="AM352" s="323">
        <v>10</v>
      </c>
      <c r="AN352" s="419">
        <f t="shared" si="204"/>
        <v>162.79069767441862</v>
      </c>
      <c r="AO352" s="420">
        <f t="shared" si="204"/>
        <v>174.41860465116281</v>
      </c>
      <c r="AP352" s="420">
        <f t="shared" si="204"/>
        <v>186.04651162790699</v>
      </c>
      <c r="AQ352" s="420">
        <f t="shared" si="203"/>
        <v>197.67441860465118</v>
      </c>
      <c r="AR352" s="420">
        <f t="shared" si="203"/>
        <v>209.30232558139537</v>
      </c>
      <c r="AS352" s="420">
        <f t="shared" si="203"/>
        <v>220.93023255813955</v>
      </c>
      <c r="AT352" s="420">
        <f t="shared" si="203"/>
        <v>232.55813953488374</v>
      </c>
      <c r="AU352" s="324" t="str">
        <f t="shared" si="201"/>
        <v/>
      </c>
      <c r="AV352" s="421" t="str">
        <f t="shared" si="205"/>
        <v>VIP01</v>
      </c>
      <c r="AW352" s="324" t="str">
        <f t="shared" si="202"/>
        <v/>
      </c>
      <c r="AX352" s="422" t="str">
        <f t="shared" si="206"/>
        <v>KI04</v>
      </c>
      <c r="AY352" s="284"/>
      <c r="AZ352" s="286"/>
    </row>
    <row r="353" spans="1:52" s="271" customFormat="1" ht="13.5" customHeight="1" x14ac:dyDescent="0.2">
      <c r="A353" s="512" t="s">
        <v>167</v>
      </c>
      <c r="B353" s="313" t="s">
        <v>168</v>
      </c>
      <c r="C353" s="551">
        <v>2</v>
      </c>
      <c r="D353" s="336">
        <v>205</v>
      </c>
      <c r="E353" s="272">
        <v>222</v>
      </c>
      <c r="F353" s="337">
        <v>70</v>
      </c>
      <c r="G353" s="301">
        <v>2.92</v>
      </c>
      <c r="H353" s="299">
        <f t="shared" si="183"/>
        <v>38.116907487333464</v>
      </c>
      <c r="I353" s="300">
        <f t="shared" si="163"/>
        <v>0.6806590622738119</v>
      </c>
      <c r="J353" s="404">
        <f t="shared" si="164"/>
        <v>2.9285714285714284</v>
      </c>
      <c r="K353" s="299">
        <f t="shared" si="184"/>
        <v>138.71951219512195</v>
      </c>
      <c r="L353" s="405">
        <f t="shared" si="162"/>
        <v>55.412742216930582</v>
      </c>
      <c r="M353" s="362">
        <f t="shared" si="185"/>
        <v>-2.9354207436398808E-3</v>
      </c>
      <c r="N353" s="406">
        <f t="shared" si="186"/>
        <v>0.39828974098076869</v>
      </c>
      <c r="O353" s="330" t="s">
        <v>43</v>
      </c>
      <c r="P353" s="286" t="s">
        <v>43</v>
      </c>
      <c r="Q353" s="330" t="s">
        <v>18</v>
      </c>
      <c r="R353" s="272">
        <v>325</v>
      </c>
      <c r="S353" s="272">
        <f t="shared" si="165"/>
        <v>350</v>
      </c>
      <c r="T353" s="272">
        <f t="shared" si="166"/>
        <v>375</v>
      </c>
      <c r="U353" s="272">
        <f t="shared" si="167"/>
        <v>400</v>
      </c>
      <c r="V353" s="272">
        <f t="shared" si="168"/>
        <v>425</v>
      </c>
      <c r="W353" s="272">
        <f t="shared" si="169"/>
        <v>450</v>
      </c>
      <c r="X353" s="272">
        <f t="shared" si="170"/>
        <v>475</v>
      </c>
      <c r="Y353" s="274" t="s">
        <v>322</v>
      </c>
      <c r="Z353" s="355" t="s">
        <v>323</v>
      </c>
      <c r="AA353" s="360">
        <f>(R353-25)/2.52</f>
        <v>119.04761904761905</v>
      </c>
      <c r="AB353" s="343">
        <f>(R353)/2.52</f>
        <v>128.96825396825398</v>
      </c>
      <c r="AC353" s="343">
        <f>(R353+25)/2.52</f>
        <v>138.88888888888889</v>
      </c>
      <c r="AD353" s="343">
        <f>(R353+50)/2.52</f>
        <v>148.8095238095238</v>
      </c>
      <c r="AE353" s="343">
        <f>(R353+75)/2.52</f>
        <v>158.73015873015873</v>
      </c>
      <c r="AF353" s="343">
        <f>(R353+100)/2.52</f>
        <v>168.65079365079364</v>
      </c>
      <c r="AG353" s="343">
        <f>(R353+125)/2.52</f>
        <v>178.57142857142858</v>
      </c>
      <c r="AH353" s="343">
        <f>(R353+150)/2.52</f>
        <v>188.49206349206349</v>
      </c>
      <c r="AI353" s="274" t="s">
        <v>330</v>
      </c>
      <c r="AJ353" s="374" t="s">
        <v>292</v>
      </c>
      <c r="AK353" s="367" t="s">
        <v>250</v>
      </c>
      <c r="AL353" s="322" t="s">
        <v>251</v>
      </c>
      <c r="AM353" s="368" t="s">
        <v>245</v>
      </c>
      <c r="AN353" s="360">
        <f t="shared" si="204"/>
        <v>151.16279069767444</v>
      </c>
      <c r="AO353" s="343">
        <f t="shared" si="204"/>
        <v>162.79069767441862</v>
      </c>
      <c r="AP353" s="343">
        <f t="shared" si="204"/>
        <v>174.41860465116281</v>
      </c>
      <c r="AQ353" s="343">
        <f t="shared" si="203"/>
        <v>186.04651162790699</v>
      </c>
      <c r="AR353" s="343">
        <f t="shared" si="203"/>
        <v>197.67441860465118</v>
      </c>
      <c r="AS353" s="343">
        <f t="shared" si="203"/>
        <v>209.30232558139537</v>
      </c>
      <c r="AT353" s="343">
        <f t="shared" si="203"/>
        <v>220.93023255813955</v>
      </c>
      <c r="AU353" s="422" t="str">
        <f t="shared" si="201"/>
        <v/>
      </c>
      <c r="AV353" s="421" t="str">
        <f t="shared" si="205"/>
        <v>VIP01</v>
      </c>
      <c r="AW353" s="422" t="str">
        <f t="shared" si="202"/>
        <v/>
      </c>
      <c r="AX353" s="422" t="str">
        <f t="shared" si="206"/>
        <v>KI03</v>
      </c>
      <c r="AY353" s="285"/>
      <c r="AZ353" s="327"/>
    </row>
    <row r="354" spans="1:52" s="271" customFormat="1" ht="13.5" customHeight="1" x14ac:dyDescent="0.2">
      <c r="A354" s="512" t="s">
        <v>167</v>
      </c>
      <c r="B354" s="313" t="s">
        <v>169</v>
      </c>
      <c r="C354" s="551">
        <v>3</v>
      </c>
      <c r="D354" s="336">
        <v>165</v>
      </c>
      <c r="E354" s="272">
        <v>222</v>
      </c>
      <c r="F354" s="337">
        <v>70</v>
      </c>
      <c r="G354" s="301">
        <v>2.5</v>
      </c>
      <c r="H354" s="299">
        <f t="shared" si="183"/>
        <v>44</v>
      </c>
      <c r="I354" s="300">
        <f t="shared" si="163"/>
        <v>0.7857142857142857</v>
      </c>
      <c r="J354" s="404">
        <f t="shared" si="164"/>
        <v>2.3571428571428572</v>
      </c>
      <c r="K354" s="299">
        <f t="shared" si="184"/>
        <v>145.83333333333334</v>
      </c>
      <c r="L354" s="405">
        <f t="shared" si="162"/>
        <v>49.713539403265187</v>
      </c>
      <c r="M354" s="362">
        <f t="shared" si="185"/>
        <v>5.714285714285712E-2</v>
      </c>
      <c r="N354" s="406">
        <f t="shared" si="186"/>
        <v>0.36155301384192867</v>
      </c>
      <c r="O354" s="330" t="s">
        <v>43</v>
      </c>
      <c r="P354" s="286" t="s">
        <v>43</v>
      </c>
      <c r="Q354" s="330" t="s">
        <v>27</v>
      </c>
      <c r="R354" s="272">
        <v>275</v>
      </c>
      <c r="S354" s="272">
        <f t="shared" si="165"/>
        <v>300</v>
      </c>
      <c r="T354" s="272">
        <f t="shared" si="166"/>
        <v>325</v>
      </c>
      <c r="U354" s="272">
        <f t="shared" si="167"/>
        <v>350</v>
      </c>
      <c r="V354" s="272">
        <f t="shared" si="168"/>
        <v>375</v>
      </c>
      <c r="W354" s="272">
        <f t="shared" si="169"/>
        <v>400</v>
      </c>
      <c r="X354" s="272">
        <f t="shared" si="170"/>
        <v>425</v>
      </c>
      <c r="Y354" s="274" t="s">
        <v>322</v>
      </c>
      <c r="Z354" s="355" t="s">
        <v>323</v>
      </c>
      <c r="AA354" s="360">
        <f>(R354-25)/2.52</f>
        <v>99.206349206349202</v>
      </c>
      <c r="AB354" s="343">
        <f>(R354)/2.52</f>
        <v>109.12698412698413</v>
      </c>
      <c r="AC354" s="343">
        <f>(R354+25)/2.52</f>
        <v>119.04761904761905</v>
      </c>
      <c r="AD354" s="343">
        <f>(R354+50)/2.52</f>
        <v>128.96825396825398</v>
      </c>
      <c r="AE354" s="343">
        <f>(R354+75)/2.52</f>
        <v>138.88888888888889</v>
      </c>
      <c r="AF354" s="343">
        <f>(R354+100)/2.52</f>
        <v>148.8095238095238</v>
      </c>
      <c r="AG354" s="343">
        <f>(R354+125)/2.52</f>
        <v>158.73015873015873</v>
      </c>
      <c r="AH354" s="343">
        <f>(R354+150)/2.52</f>
        <v>168.65079365079364</v>
      </c>
      <c r="AI354" s="274" t="s">
        <v>330</v>
      </c>
      <c r="AJ354" s="374" t="s">
        <v>291</v>
      </c>
      <c r="AK354" s="367" t="s">
        <v>250</v>
      </c>
      <c r="AL354" s="322" t="s">
        <v>251</v>
      </c>
      <c r="AM354" s="368" t="s">
        <v>249</v>
      </c>
      <c r="AN354" s="360">
        <f t="shared" si="204"/>
        <v>127.90697674418605</v>
      </c>
      <c r="AO354" s="343">
        <f t="shared" si="204"/>
        <v>139.53488372093022</v>
      </c>
      <c r="AP354" s="343">
        <f t="shared" si="204"/>
        <v>151.16279069767444</v>
      </c>
      <c r="AQ354" s="343">
        <f t="shared" si="203"/>
        <v>162.79069767441862</v>
      </c>
      <c r="AR354" s="343">
        <f t="shared" si="203"/>
        <v>174.41860465116281</v>
      </c>
      <c r="AS354" s="343">
        <f t="shared" si="203"/>
        <v>186.04651162790699</v>
      </c>
      <c r="AT354" s="343">
        <f t="shared" si="203"/>
        <v>197.67441860465118</v>
      </c>
      <c r="AU354" s="284" t="str">
        <f t="shared" si="201"/>
        <v>151310-E-001</v>
      </c>
      <c r="AV354" s="309" t="str">
        <f t="shared" si="205"/>
        <v>VIP02</v>
      </c>
      <c r="AW354" s="284" t="str">
        <f t="shared" si="202"/>
        <v>151512-E-001</v>
      </c>
      <c r="AX354" s="284" t="str">
        <f t="shared" si="206"/>
        <v>KI02</v>
      </c>
      <c r="AY354" s="285"/>
      <c r="AZ354" s="327"/>
    </row>
    <row r="355" spans="1:52" s="271" customFormat="1" ht="13.5" customHeight="1" x14ac:dyDescent="0.2">
      <c r="A355" s="512" t="s">
        <v>167</v>
      </c>
      <c r="B355" s="313" t="s">
        <v>170</v>
      </c>
      <c r="C355" s="551">
        <v>4</v>
      </c>
      <c r="D355" s="336">
        <v>190</v>
      </c>
      <c r="E355" s="272">
        <v>222</v>
      </c>
      <c r="F355" s="337">
        <v>70</v>
      </c>
      <c r="G355" s="301">
        <v>2.8</v>
      </c>
      <c r="H355" s="299">
        <f t="shared" si="183"/>
        <v>38.265306122448983</v>
      </c>
      <c r="I355" s="300">
        <f t="shared" si="163"/>
        <v>0.68330903790087472</v>
      </c>
      <c r="J355" s="404">
        <f t="shared" si="164"/>
        <v>2.7142857142857144</v>
      </c>
      <c r="K355" s="299">
        <f t="shared" si="184"/>
        <v>138.15789473684211</v>
      </c>
      <c r="L355" s="405">
        <f t="shared" si="162"/>
        <v>53.346939930983858</v>
      </c>
      <c r="M355" s="362">
        <f t="shared" si="185"/>
        <v>3.0612244897959075E-2</v>
      </c>
      <c r="N355" s="406">
        <f t="shared" si="186"/>
        <v>0.39832381815134615</v>
      </c>
      <c r="O355" s="330" t="s">
        <v>43</v>
      </c>
      <c r="P355" s="286" t="s">
        <v>43</v>
      </c>
      <c r="Q355" s="330" t="s">
        <v>18</v>
      </c>
      <c r="R355" s="272">
        <v>300</v>
      </c>
      <c r="S355" s="272">
        <f t="shared" si="165"/>
        <v>325</v>
      </c>
      <c r="T355" s="272">
        <f t="shared" si="166"/>
        <v>350</v>
      </c>
      <c r="U355" s="272">
        <f t="shared" si="167"/>
        <v>375</v>
      </c>
      <c r="V355" s="272">
        <f t="shared" si="168"/>
        <v>400</v>
      </c>
      <c r="W355" s="272">
        <f t="shared" si="169"/>
        <v>425</v>
      </c>
      <c r="X355" s="272">
        <f t="shared" si="170"/>
        <v>450</v>
      </c>
      <c r="Y355" s="274" t="s">
        <v>322</v>
      </c>
      <c r="Z355" s="355" t="s">
        <v>323</v>
      </c>
      <c r="AA355" s="360">
        <f>(R355-25)/2.52</f>
        <v>109.12698412698413</v>
      </c>
      <c r="AB355" s="343">
        <f>(R355)/2.52</f>
        <v>119.04761904761905</v>
      </c>
      <c r="AC355" s="343">
        <f>(R355+25)/2.52</f>
        <v>128.96825396825398</v>
      </c>
      <c r="AD355" s="343">
        <f>(R355+50)/2.52</f>
        <v>138.88888888888889</v>
      </c>
      <c r="AE355" s="343">
        <f>(R355+75)/2.52</f>
        <v>148.8095238095238</v>
      </c>
      <c r="AF355" s="343">
        <f>(R355+100)/2.52</f>
        <v>158.73015873015873</v>
      </c>
      <c r="AG355" s="343">
        <f>(R355+125)/2.52</f>
        <v>168.65079365079364</v>
      </c>
      <c r="AH355" s="343">
        <f>(R355+150)/2.52</f>
        <v>178.57142857142858</v>
      </c>
      <c r="AI355" s="274" t="s">
        <v>330</v>
      </c>
      <c r="AJ355" s="374" t="s">
        <v>291</v>
      </c>
      <c r="AK355" s="367" t="s">
        <v>250</v>
      </c>
      <c r="AL355" s="322" t="s">
        <v>251</v>
      </c>
      <c r="AM355" s="368" t="s">
        <v>245</v>
      </c>
      <c r="AN355" s="360">
        <f t="shared" si="204"/>
        <v>139.53488372093022</v>
      </c>
      <c r="AO355" s="343">
        <f t="shared" si="204"/>
        <v>151.16279069767444</v>
      </c>
      <c r="AP355" s="343">
        <f t="shared" si="204"/>
        <v>162.79069767441862</v>
      </c>
      <c r="AQ355" s="343">
        <f t="shared" si="203"/>
        <v>174.41860465116281</v>
      </c>
      <c r="AR355" s="343">
        <f t="shared" si="203"/>
        <v>186.04651162790699</v>
      </c>
      <c r="AS355" s="343">
        <f t="shared" si="203"/>
        <v>197.67441860465118</v>
      </c>
      <c r="AT355" s="343">
        <f t="shared" si="203"/>
        <v>209.30232558139537</v>
      </c>
      <c r="AU355" s="422" t="str">
        <f t="shared" si="201"/>
        <v/>
      </c>
      <c r="AV355" s="421" t="str">
        <f t="shared" si="205"/>
        <v>VIP01</v>
      </c>
      <c r="AW355" s="422" t="str">
        <f t="shared" si="202"/>
        <v/>
      </c>
      <c r="AX355" s="422" t="str">
        <f t="shared" si="206"/>
        <v>KI03</v>
      </c>
      <c r="AY355" s="285"/>
      <c r="AZ355" s="327"/>
    </row>
    <row r="356" spans="1:52" s="271" customFormat="1" ht="13.5" customHeight="1" x14ac:dyDescent="0.2">
      <c r="A356" s="512" t="s">
        <v>167</v>
      </c>
      <c r="B356" s="313" t="s">
        <v>452</v>
      </c>
      <c r="C356" s="551">
        <v>5</v>
      </c>
      <c r="D356" s="336">
        <v>130</v>
      </c>
      <c r="E356" s="272">
        <v>190</v>
      </c>
      <c r="F356" s="337">
        <v>51</v>
      </c>
      <c r="G356" s="301">
        <v>2.54</v>
      </c>
      <c r="H356" s="299">
        <f t="shared" si="183"/>
        <v>65.875131750263506</v>
      </c>
      <c r="I356" s="300">
        <f t="shared" si="163"/>
        <v>1.1763416383975627</v>
      </c>
      <c r="J356" s="404">
        <f t="shared" si="164"/>
        <v>2.5490196078431371</v>
      </c>
      <c r="K356" s="299">
        <f t="shared" si="184"/>
        <v>151.84409340659343</v>
      </c>
      <c r="L356" s="405">
        <f t="shared" si="162"/>
        <v>44.126998538309856</v>
      </c>
      <c r="M356" s="362">
        <f t="shared" si="185"/>
        <v>-3.5510267098964746E-3</v>
      </c>
      <c r="N356" s="406">
        <f t="shared" si="186"/>
        <v>0.2895789744908509</v>
      </c>
      <c r="O356" s="330" t="s">
        <v>43</v>
      </c>
      <c r="P356" s="286" t="s">
        <v>43</v>
      </c>
      <c r="Q356" s="427"/>
      <c r="R356" s="422">
        <v>425</v>
      </c>
      <c r="S356" s="422">
        <f t="shared" si="165"/>
        <v>450</v>
      </c>
      <c r="T356" s="422">
        <f t="shared" si="166"/>
        <v>475</v>
      </c>
      <c r="U356" s="422">
        <f t="shared" si="167"/>
        <v>500</v>
      </c>
      <c r="V356" s="422">
        <f t="shared" si="168"/>
        <v>525</v>
      </c>
      <c r="W356" s="422">
        <f t="shared" si="169"/>
        <v>550</v>
      </c>
      <c r="X356" s="422">
        <f t="shared" si="170"/>
        <v>575</v>
      </c>
      <c r="Y356" s="298"/>
      <c r="Z356" s="356"/>
      <c r="AA356" s="428"/>
      <c r="AB356" s="429"/>
      <c r="AC356" s="429"/>
      <c r="AD356" s="429"/>
      <c r="AE356" s="429"/>
      <c r="AF356" s="429"/>
      <c r="AG356" s="429"/>
      <c r="AH356" s="429"/>
      <c r="AI356" s="298"/>
      <c r="AJ356" s="374"/>
      <c r="AK356" s="367"/>
      <c r="AL356" s="322"/>
      <c r="AM356" s="368"/>
      <c r="AN356" s="360">
        <f t="shared" si="204"/>
        <v>197.67441860465118</v>
      </c>
      <c r="AO356" s="343">
        <f t="shared" si="204"/>
        <v>209.30232558139537</v>
      </c>
      <c r="AP356" s="343">
        <f t="shared" si="204"/>
        <v>220.93023255813955</v>
      </c>
      <c r="AQ356" s="343">
        <f t="shared" si="203"/>
        <v>232.55813953488374</v>
      </c>
      <c r="AR356" s="343">
        <f t="shared" si="203"/>
        <v>244.18604651162792</v>
      </c>
      <c r="AS356" s="343">
        <f t="shared" si="203"/>
        <v>255.81395348837211</v>
      </c>
      <c r="AT356" s="343">
        <f t="shared" si="203"/>
        <v>267.44186046511629</v>
      </c>
      <c r="AU356" s="284" t="str">
        <f t="shared" si="201"/>
        <v>151310-E-004</v>
      </c>
      <c r="AV356" s="309" t="str">
        <f t="shared" si="205"/>
        <v>VIP02</v>
      </c>
      <c r="AW356" s="324" t="str">
        <f t="shared" si="202"/>
        <v/>
      </c>
      <c r="AX356" s="324"/>
      <c r="AY356" s="285"/>
      <c r="AZ356" s="327"/>
    </row>
    <row r="357" spans="1:52" s="271" customFormat="1" ht="13.5" customHeight="1" x14ac:dyDescent="0.2">
      <c r="A357" s="512" t="s">
        <v>167</v>
      </c>
      <c r="B357" s="313" t="s">
        <v>696</v>
      </c>
      <c r="C357" s="551">
        <v>6</v>
      </c>
      <c r="D357" s="336">
        <v>140</v>
      </c>
      <c r="E357" s="272">
        <v>190</v>
      </c>
      <c r="F357" s="337">
        <v>51</v>
      </c>
      <c r="G357" s="301">
        <v>2.75</v>
      </c>
      <c r="H357" s="299">
        <f t="shared" si="183"/>
        <v>66.115702479338836</v>
      </c>
      <c r="I357" s="300">
        <f t="shared" si="163"/>
        <v>1.1806375442739079</v>
      </c>
      <c r="J357" s="404">
        <f t="shared" si="164"/>
        <v>2.7450980392156863</v>
      </c>
      <c r="K357" s="299">
        <f t="shared" si="184"/>
        <v>165.88010204081633</v>
      </c>
      <c r="L357" s="405">
        <f t="shared" si="162"/>
        <v>45.792750517958623</v>
      </c>
      <c r="M357" s="362">
        <f t="shared" si="185"/>
        <v>1.7825311942958938E-3</v>
      </c>
      <c r="N357" s="406">
        <f t="shared" si="186"/>
        <v>0.2765522972457109</v>
      </c>
      <c r="O357" s="330" t="s">
        <v>43</v>
      </c>
      <c r="P357" s="286" t="s">
        <v>43</v>
      </c>
      <c r="Q357" s="427"/>
      <c r="R357" s="422">
        <v>500</v>
      </c>
      <c r="S357" s="422">
        <v>500</v>
      </c>
      <c r="T357" s="422">
        <v>500</v>
      </c>
      <c r="U357" s="422">
        <v>500</v>
      </c>
      <c r="V357" s="422">
        <v>500</v>
      </c>
      <c r="W357" s="422">
        <v>500</v>
      </c>
      <c r="X357" s="422">
        <v>500</v>
      </c>
      <c r="Y357" s="298"/>
      <c r="Z357" s="356"/>
      <c r="AA357" s="428"/>
      <c r="AB357" s="429"/>
      <c r="AC357" s="429"/>
      <c r="AD357" s="429"/>
      <c r="AE357" s="429"/>
      <c r="AF357" s="429"/>
      <c r="AG357" s="429"/>
      <c r="AH357" s="429"/>
      <c r="AI357" s="298"/>
      <c r="AJ357" s="374"/>
      <c r="AK357" s="367"/>
      <c r="AL357" s="322"/>
      <c r="AM357" s="368"/>
      <c r="AN357" s="360">
        <f t="shared" si="204"/>
        <v>232.55813953488374</v>
      </c>
      <c r="AO357" s="343">
        <f t="shared" si="204"/>
        <v>232.55813953488374</v>
      </c>
      <c r="AP357" s="343">
        <f t="shared" si="204"/>
        <v>232.55813953488374</v>
      </c>
      <c r="AQ357" s="343">
        <f t="shared" si="203"/>
        <v>232.55813953488374</v>
      </c>
      <c r="AR357" s="343">
        <f t="shared" si="203"/>
        <v>232.55813953488374</v>
      </c>
      <c r="AS357" s="343">
        <f t="shared" si="203"/>
        <v>232.55813953488374</v>
      </c>
      <c r="AT357" s="343">
        <f t="shared" si="203"/>
        <v>232.55813953488374</v>
      </c>
      <c r="AU357" s="284" t="str">
        <f t="shared" si="201"/>
        <v>151310-E-004</v>
      </c>
      <c r="AV357" s="309" t="str">
        <f t="shared" si="205"/>
        <v>VIP01</v>
      </c>
      <c r="AW357" s="324" t="str">
        <f t="shared" si="202"/>
        <v/>
      </c>
      <c r="AX357" s="324"/>
      <c r="AY357" s="285"/>
      <c r="AZ357" s="327"/>
    </row>
    <row r="358" spans="1:52" s="271" customFormat="1" ht="13.5" customHeight="1" x14ac:dyDescent="0.2">
      <c r="A358" s="512" t="s">
        <v>167</v>
      </c>
      <c r="B358" s="313" t="s">
        <v>451</v>
      </c>
      <c r="C358" s="551">
        <v>7</v>
      </c>
      <c r="D358" s="336">
        <v>160</v>
      </c>
      <c r="E358" s="272">
        <v>216</v>
      </c>
      <c r="F358" s="337">
        <v>63</v>
      </c>
      <c r="G358" s="301">
        <v>2.5499999999999998</v>
      </c>
      <c r="H358" s="299">
        <f t="shared" si="183"/>
        <v>57.670126874279127</v>
      </c>
      <c r="I358" s="300">
        <f t="shared" si="163"/>
        <v>1.0298236941835559</v>
      </c>
      <c r="J358" s="404">
        <f t="shared" si="164"/>
        <v>2.5396825396825395</v>
      </c>
      <c r="K358" s="299">
        <f t="shared" si="184"/>
        <v>166.11328125</v>
      </c>
      <c r="L358" s="405">
        <f t="shared" si="162"/>
        <v>48.954509496061739</v>
      </c>
      <c r="M358" s="362">
        <f t="shared" si="185"/>
        <v>4.0460628695922676E-3</v>
      </c>
      <c r="N358" s="406">
        <f t="shared" si="186"/>
        <v>0.29590281295397319</v>
      </c>
      <c r="O358" s="330" t="s">
        <v>43</v>
      </c>
      <c r="P358" s="286" t="s">
        <v>43</v>
      </c>
      <c r="Q358" s="330" t="s">
        <v>18</v>
      </c>
      <c r="R358" s="272">
        <v>375</v>
      </c>
      <c r="S358" s="272">
        <f t="shared" si="165"/>
        <v>400</v>
      </c>
      <c r="T358" s="272">
        <f t="shared" si="166"/>
        <v>425</v>
      </c>
      <c r="U358" s="272">
        <f t="shared" si="167"/>
        <v>450</v>
      </c>
      <c r="V358" s="272">
        <f t="shared" si="168"/>
        <v>475</v>
      </c>
      <c r="W358" s="272">
        <f t="shared" si="169"/>
        <v>500</v>
      </c>
      <c r="X358" s="272">
        <f t="shared" si="170"/>
        <v>525</v>
      </c>
      <c r="Y358" s="274" t="s">
        <v>321</v>
      </c>
      <c r="Z358" s="356"/>
      <c r="AA358" s="360">
        <f>(R358-25)/2.6</f>
        <v>134.61538461538461</v>
      </c>
      <c r="AB358" s="343">
        <f>R358/2.6</f>
        <v>144.23076923076923</v>
      </c>
      <c r="AC358" s="343">
        <f>(R358+25)/2.6</f>
        <v>153.84615384615384</v>
      </c>
      <c r="AD358" s="343">
        <f>(R358+50)/2.6</f>
        <v>163.46153846153845</v>
      </c>
      <c r="AE358" s="343">
        <f>(R358+75)/2.6</f>
        <v>173.07692307692307</v>
      </c>
      <c r="AF358" s="343">
        <f>(R358+100)/2.6</f>
        <v>182.69230769230768</v>
      </c>
      <c r="AG358" s="343">
        <f>(R358+125)/2.6</f>
        <v>192.30769230769229</v>
      </c>
      <c r="AH358" s="343">
        <f>(R358+150)/2.6</f>
        <v>201.92307692307691</v>
      </c>
      <c r="AI358" s="274" t="s">
        <v>331</v>
      </c>
      <c r="AJ358" s="374" t="s">
        <v>293</v>
      </c>
      <c r="AK358" s="367" t="s">
        <v>250</v>
      </c>
      <c r="AL358" s="322" t="s">
        <v>251</v>
      </c>
      <c r="AM358" s="368" t="s">
        <v>245</v>
      </c>
      <c r="AN358" s="360">
        <f t="shared" si="204"/>
        <v>174.41860465116281</v>
      </c>
      <c r="AO358" s="343">
        <f t="shared" si="204"/>
        <v>186.04651162790699</v>
      </c>
      <c r="AP358" s="343">
        <f t="shared" si="204"/>
        <v>197.67441860465118</v>
      </c>
      <c r="AQ358" s="343">
        <f t="shared" si="203"/>
        <v>209.30232558139537</v>
      </c>
      <c r="AR358" s="343">
        <f t="shared" si="203"/>
        <v>220.93023255813955</v>
      </c>
      <c r="AS358" s="343">
        <f t="shared" si="203"/>
        <v>232.55813953488374</v>
      </c>
      <c r="AT358" s="343">
        <f t="shared" si="203"/>
        <v>244.18604651162792</v>
      </c>
      <c r="AU358" s="284" t="str">
        <f t="shared" si="201"/>
        <v>151310-E-002</v>
      </c>
      <c r="AV358" s="309" t="str">
        <f t="shared" si="205"/>
        <v>VIP02</v>
      </c>
      <c r="AW358" s="284" t="str">
        <f t="shared" si="202"/>
        <v>151512-E-002</v>
      </c>
      <c r="AX358" s="284" t="str">
        <f t="shared" ref="AX358:AX368" si="207">IF(G358&lt;2.55,"KI02",IF(AND(G358&gt;=2.55,G358&lt;3.3),IF(G358-J358&lt;=0.3,"KI03","KI04"),IF(G358&gt;=3.3,"KI05","")))</f>
        <v>KI03</v>
      </c>
      <c r="AY358" s="285"/>
      <c r="AZ358" s="327"/>
    </row>
    <row r="359" spans="1:52" s="271" customFormat="1" ht="13.5" customHeight="1" x14ac:dyDescent="0.2">
      <c r="A359" s="512" t="s">
        <v>167</v>
      </c>
      <c r="B359" s="313" t="s">
        <v>697</v>
      </c>
      <c r="C359" s="551">
        <v>8</v>
      </c>
      <c r="D359" s="336">
        <v>160</v>
      </c>
      <c r="E359" s="272">
        <v>216</v>
      </c>
      <c r="F359" s="337">
        <v>63</v>
      </c>
      <c r="G359" s="301">
        <v>2.5249999999999999</v>
      </c>
      <c r="H359" s="299">
        <f t="shared" si="183"/>
        <v>54.896578766787577</v>
      </c>
      <c r="I359" s="300">
        <f t="shared" si="163"/>
        <v>0.98029604940692106</v>
      </c>
      <c r="J359" s="404">
        <f t="shared" si="164"/>
        <v>2.5396825396825395</v>
      </c>
      <c r="K359" s="299">
        <f t="shared" si="184"/>
        <v>155.0390625</v>
      </c>
      <c r="L359" s="405">
        <f t="shared" si="162"/>
        <v>48.954509496061739</v>
      </c>
      <c r="M359" s="362">
        <f t="shared" si="185"/>
        <v>-5.8148672010057941E-3</v>
      </c>
      <c r="N359" s="406">
        <f t="shared" si="186"/>
        <v>0.31393050533982447</v>
      </c>
      <c r="O359" s="330" t="s">
        <v>43</v>
      </c>
      <c r="P359" s="286" t="s">
        <v>43</v>
      </c>
      <c r="Q359" s="336" t="s">
        <v>27</v>
      </c>
      <c r="R359" s="422">
        <v>350</v>
      </c>
      <c r="S359" s="422">
        <v>350</v>
      </c>
      <c r="T359" s="422">
        <v>350</v>
      </c>
      <c r="U359" s="422">
        <v>350</v>
      </c>
      <c r="V359" s="422">
        <v>350</v>
      </c>
      <c r="W359" s="422">
        <v>350</v>
      </c>
      <c r="X359" s="422">
        <v>350</v>
      </c>
      <c r="Y359" s="431"/>
      <c r="Z359" s="432"/>
      <c r="AA359" s="360">
        <f>(R359-25)/2.6</f>
        <v>125</v>
      </c>
      <c r="AB359" s="343">
        <f>R359/2.6</f>
        <v>134.61538461538461</v>
      </c>
      <c r="AC359" s="343">
        <f>(R359+25)/2.6</f>
        <v>144.23076923076923</v>
      </c>
      <c r="AD359" s="343">
        <f>(R359+50)/2.6</f>
        <v>153.84615384615384</v>
      </c>
      <c r="AE359" s="343">
        <f>(R359+75)/2.6</f>
        <v>163.46153846153845</v>
      </c>
      <c r="AF359" s="343">
        <f>(R359+100)/2.6</f>
        <v>173.07692307692307</v>
      </c>
      <c r="AG359" s="343">
        <f>(R359+125)/2.6</f>
        <v>182.69230769230768</v>
      </c>
      <c r="AH359" s="343">
        <f>(R359+150)/2.6</f>
        <v>192.30769230769229</v>
      </c>
      <c r="AI359" s="274" t="s">
        <v>331</v>
      </c>
      <c r="AJ359" s="374"/>
      <c r="AK359" s="367"/>
      <c r="AL359" s="322"/>
      <c r="AM359" s="368"/>
      <c r="AN359" s="360">
        <f t="shared" si="204"/>
        <v>162.79069767441862</v>
      </c>
      <c r="AO359" s="343">
        <f t="shared" si="204"/>
        <v>162.79069767441862</v>
      </c>
      <c r="AP359" s="343">
        <f t="shared" si="204"/>
        <v>162.79069767441862</v>
      </c>
      <c r="AQ359" s="343">
        <f t="shared" si="204"/>
        <v>162.79069767441862</v>
      </c>
      <c r="AR359" s="343">
        <f t="shared" si="204"/>
        <v>162.79069767441862</v>
      </c>
      <c r="AS359" s="343">
        <f t="shared" si="204"/>
        <v>162.79069767441862</v>
      </c>
      <c r="AT359" s="343">
        <f t="shared" si="204"/>
        <v>162.79069767441862</v>
      </c>
      <c r="AU359" s="284" t="str">
        <f t="shared" si="201"/>
        <v>151310-E-002</v>
      </c>
      <c r="AV359" s="309" t="str">
        <f t="shared" si="205"/>
        <v>VIP02</v>
      </c>
      <c r="AW359" s="284" t="str">
        <f t="shared" si="202"/>
        <v>151512-E-002</v>
      </c>
      <c r="AX359" s="284" t="str">
        <f t="shared" si="207"/>
        <v>KI02</v>
      </c>
      <c r="AY359" s="285"/>
      <c r="AZ359" s="327"/>
    </row>
    <row r="360" spans="1:52" s="271" customFormat="1" ht="13.5" customHeight="1" x14ac:dyDescent="0.2">
      <c r="A360" s="512" t="s">
        <v>167</v>
      </c>
      <c r="B360" s="313" t="s">
        <v>619</v>
      </c>
      <c r="C360" s="551">
        <v>9</v>
      </c>
      <c r="D360" s="336">
        <v>205</v>
      </c>
      <c r="E360" s="272">
        <v>240</v>
      </c>
      <c r="F360" s="337">
        <v>76</v>
      </c>
      <c r="G360" s="301">
        <v>3.06</v>
      </c>
      <c r="H360" s="299">
        <f t="shared" si="183"/>
        <v>34.708872655816137</v>
      </c>
      <c r="I360" s="300">
        <f t="shared" si="163"/>
        <v>0.61980129742528811</v>
      </c>
      <c r="J360" s="404">
        <f t="shared" si="164"/>
        <v>2.6973684210526314</v>
      </c>
      <c r="K360" s="299">
        <f t="shared" si="184"/>
        <v>163.51916376306622</v>
      </c>
      <c r="L360" s="405">
        <f t="shared" si="162"/>
        <v>55.412742216930582</v>
      </c>
      <c r="M360" s="362">
        <f t="shared" si="185"/>
        <v>0.11850705194358452</v>
      </c>
      <c r="N360" s="406">
        <f t="shared" si="186"/>
        <v>0.38443431199567712</v>
      </c>
      <c r="O360" s="330" t="s">
        <v>43</v>
      </c>
      <c r="P360" s="286" t="s">
        <v>43</v>
      </c>
      <c r="Q360" s="330" t="s">
        <v>27</v>
      </c>
      <c r="R360" s="272">
        <v>325</v>
      </c>
      <c r="S360" s="272">
        <f t="shared" si="165"/>
        <v>350</v>
      </c>
      <c r="T360" s="272">
        <f t="shared" si="166"/>
        <v>375</v>
      </c>
      <c r="U360" s="272">
        <f t="shared" si="167"/>
        <v>400</v>
      </c>
      <c r="V360" s="272">
        <f t="shared" si="168"/>
        <v>425</v>
      </c>
      <c r="W360" s="272">
        <f t="shared" si="169"/>
        <v>450</v>
      </c>
      <c r="X360" s="272">
        <f t="shared" si="170"/>
        <v>475</v>
      </c>
      <c r="Y360" s="274" t="s">
        <v>324</v>
      </c>
      <c r="Z360" s="355" t="s">
        <v>325</v>
      </c>
      <c r="AA360" s="360">
        <f>(R360-25)/2.37</f>
        <v>126.58227848101265</v>
      </c>
      <c r="AB360" s="343">
        <f>(R360)/2.37</f>
        <v>137.13080168776369</v>
      </c>
      <c r="AC360" s="343">
        <f>(R360+25)/2.37</f>
        <v>147.67932489451476</v>
      </c>
      <c r="AD360" s="343">
        <f>(R360+50)/2.37</f>
        <v>158.22784810126581</v>
      </c>
      <c r="AE360" s="343">
        <f>(R360+75)/2.37</f>
        <v>168.77637130801688</v>
      </c>
      <c r="AF360" s="343">
        <f>(R360+100)/2.37</f>
        <v>179.32489451476792</v>
      </c>
      <c r="AG360" s="343">
        <f>(R360+125)/2.37</f>
        <v>189.87341772151899</v>
      </c>
      <c r="AH360" s="343">
        <f>(R360+150)/2.37</f>
        <v>200.42194092827003</v>
      </c>
      <c r="AI360" s="274" t="s">
        <v>329</v>
      </c>
      <c r="AJ360" s="374"/>
      <c r="AK360" s="367"/>
      <c r="AL360" s="322"/>
      <c r="AM360" s="368"/>
      <c r="AN360" s="419">
        <f t="shared" si="204"/>
        <v>151.16279069767444</v>
      </c>
      <c r="AO360" s="420">
        <f t="shared" si="204"/>
        <v>162.79069767441862</v>
      </c>
      <c r="AP360" s="420">
        <f t="shared" si="204"/>
        <v>174.41860465116281</v>
      </c>
      <c r="AQ360" s="420">
        <f t="shared" si="203"/>
        <v>186.04651162790699</v>
      </c>
      <c r="AR360" s="420">
        <f t="shared" si="203"/>
        <v>197.67441860465118</v>
      </c>
      <c r="AS360" s="420">
        <f t="shared" si="203"/>
        <v>209.30232558139537</v>
      </c>
      <c r="AT360" s="420">
        <f t="shared" si="203"/>
        <v>220.93023255813955</v>
      </c>
      <c r="AU360" s="422" t="str">
        <f t="shared" si="201"/>
        <v/>
      </c>
      <c r="AV360" s="421" t="str">
        <f t="shared" si="205"/>
        <v>VIP01</v>
      </c>
      <c r="AW360" s="422" t="str">
        <f t="shared" si="202"/>
        <v/>
      </c>
      <c r="AX360" s="422" t="str">
        <f t="shared" si="207"/>
        <v>KI04</v>
      </c>
      <c r="AY360" s="285"/>
      <c r="AZ360" s="327"/>
    </row>
    <row r="361" spans="1:52" s="271" customFormat="1" ht="13.5" customHeight="1" x14ac:dyDescent="0.2">
      <c r="A361" s="512" t="s">
        <v>167</v>
      </c>
      <c r="B361" s="313" t="s">
        <v>171</v>
      </c>
      <c r="C361" s="551">
        <v>10</v>
      </c>
      <c r="D361" s="336">
        <v>210</v>
      </c>
      <c r="E361" s="272">
        <v>240</v>
      </c>
      <c r="F361" s="337">
        <v>76</v>
      </c>
      <c r="G361" s="301">
        <v>2.8</v>
      </c>
      <c r="H361" s="299">
        <f t="shared" si="183"/>
        <v>44.642857142857146</v>
      </c>
      <c r="I361" s="300">
        <f t="shared" si="163"/>
        <v>0.79719387755102045</v>
      </c>
      <c r="J361" s="404">
        <f t="shared" si="164"/>
        <v>2.763157894736842</v>
      </c>
      <c r="K361" s="299">
        <f t="shared" si="184"/>
        <v>171.9047619047619</v>
      </c>
      <c r="L361" s="405">
        <f t="shared" si="162"/>
        <v>56.084436343784354</v>
      </c>
      <c r="M361" s="362">
        <f t="shared" si="185"/>
        <v>1.3157894736842068E-2</v>
      </c>
      <c r="N361" s="406">
        <f t="shared" si="186"/>
        <v>0.330602993184413</v>
      </c>
      <c r="O361" s="330" t="s">
        <v>43</v>
      </c>
      <c r="P361" s="286" t="s">
        <v>43</v>
      </c>
      <c r="Q361" s="330" t="s">
        <v>18</v>
      </c>
      <c r="R361" s="272">
        <v>350</v>
      </c>
      <c r="S361" s="272">
        <f t="shared" si="165"/>
        <v>375</v>
      </c>
      <c r="T361" s="272">
        <f t="shared" si="166"/>
        <v>400</v>
      </c>
      <c r="U361" s="272">
        <f t="shared" si="167"/>
        <v>425</v>
      </c>
      <c r="V361" s="272">
        <f t="shared" si="168"/>
        <v>450</v>
      </c>
      <c r="W361" s="272">
        <f t="shared" si="169"/>
        <v>475</v>
      </c>
      <c r="X361" s="272">
        <f t="shared" si="170"/>
        <v>500</v>
      </c>
      <c r="Y361" s="274" t="s">
        <v>324</v>
      </c>
      <c r="Z361" s="355" t="s">
        <v>325</v>
      </c>
      <c r="AA361" s="360">
        <f>(R361-25)/2.37</f>
        <v>137.13080168776369</v>
      </c>
      <c r="AB361" s="343">
        <f>(R361)/2.37</f>
        <v>147.67932489451476</v>
      </c>
      <c r="AC361" s="343">
        <f>(R361+25)/2.37</f>
        <v>158.22784810126581</v>
      </c>
      <c r="AD361" s="343">
        <f>(R361+50)/2.37</f>
        <v>168.77637130801688</v>
      </c>
      <c r="AE361" s="343">
        <f>(R361+75)/2.37</f>
        <v>179.32489451476792</v>
      </c>
      <c r="AF361" s="343">
        <f>(R361+100)/2.37</f>
        <v>189.87341772151899</v>
      </c>
      <c r="AG361" s="343">
        <f>(R361+125)/2.37</f>
        <v>200.42194092827003</v>
      </c>
      <c r="AH361" s="343">
        <f>(R361+150)/2.37</f>
        <v>210.97046413502107</v>
      </c>
      <c r="AI361" s="274" t="s">
        <v>329</v>
      </c>
      <c r="AJ361" s="374" t="s">
        <v>291</v>
      </c>
      <c r="AK361" s="367" t="s">
        <v>250</v>
      </c>
      <c r="AL361" s="322" t="s">
        <v>251</v>
      </c>
      <c r="AM361" s="368" t="s">
        <v>245</v>
      </c>
      <c r="AN361" s="419">
        <f t="shared" si="204"/>
        <v>162.79069767441862</v>
      </c>
      <c r="AO361" s="420">
        <f t="shared" si="204"/>
        <v>174.41860465116281</v>
      </c>
      <c r="AP361" s="420">
        <f t="shared" si="204"/>
        <v>186.04651162790699</v>
      </c>
      <c r="AQ361" s="420">
        <f t="shared" si="203"/>
        <v>197.67441860465118</v>
      </c>
      <c r="AR361" s="420">
        <f t="shared" si="203"/>
        <v>209.30232558139537</v>
      </c>
      <c r="AS361" s="420">
        <f t="shared" si="203"/>
        <v>220.93023255813955</v>
      </c>
      <c r="AT361" s="420">
        <f t="shared" si="203"/>
        <v>232.55813953488374</v>
      </c>
      <c r="AU361" s="324" t="str">
        <f t="shared" si="201"/>
        <v/>
      </c>
      <c r="AV361" s="421" t="str">
        <f t="shared" si="205"/>
        <v>VIP01</v>
      </c>
      <c r="AW361" s="324" t="str">
        <f t="shared" si="202"/>
        <v/>
      </c>
      <c r="AX361" s="422" t="str">
        <f t="shared" si="207"/>
        <v>KI03</v>
      </c>
      <c r="AY361" s="285"/>
      <c r="AZ361" s="327"/>
    </row>
    <row r="362" spans="1:52" s="271" customFormat="1" ht="13.5" customHeight="1" x14ac:dyDescent="0.2">
      <c r="A362" s="512" t="s">
        <v>167</v>
      </c>
      <c r="B362" s="313" t="s">
        <v>172</v>
      </c>
      <c r="C362" s="551">
        <v>11</v>
      </c>
      <c r="D362" s="336">
        <v>176</v>
      </c>
      <c r="E362" s="272">
        <v>216</v>
      </c>
      <c r="F362" s="337">
        <v>63</v>
      </c>
      <c r="G362" s="301">
        <v>2.9</v>
      </c>
      <c r="H362" s="299">
        <f t="shared" si="183"/>
        <v>50.535077288941736</v>
      </c>
      <c r="I362" s="300">
        <f t="shared" si="163"/>
        <v>0.90241209444538817</v>
      </c>
      <c r="J362" s="404">
        <f t="shared" si="164"/>
        <v>2.7936507936507935</v>
      </c>
      <c r="K362" s="299">
        <f t="shared" si="184"/>
        <v>171.14701704545456</v>
      </c>
      <c r="L362" s="405">
        <f t="shared" si="162"/>
        <v>51.343922717299272</v>
      </c>
      <c r="M362" s="362">
        <f t="shared" si="185"/>
        <v>3.6672140120416009E-2</v>
      </c>
      <c r="N362" s="406">
        <f t="shared" si="186"/>
        <v>0.31141934824610273</v>
      </c>
      <c r="O362" s="330" t="s">
        <v>43</v>
      </c>
      <c r="P362" s="286" t="s">
        <v>43</v>
      </c>
      <c r="Q362" s="330" t="s">
        <v>27</v>
      </c>
      <c r="R362" s="272">
        <v>425</v>
      </c>
      <c r="S362" s="272">
        <f t="shared" si="165"/>
        <v>450</v>
      </c>
      <c r="T362" s="272">
        <f t="shared" si="166"/>
        <v>475</v>
      </c>
      <c r="U362" s="272">
        <f t="shared" si="167"/>
        <v>500</v>
      </c>
      <c r="V362" s="272">
        <f t="shared" si="168"/>
        <v>525</v>
      </c>
      <c r="W362" s="272">
        <f t="shared" si="169"/>
        <v>550</v>
      </c>
      <c r="X362" s="272">
        <f t="shared" si="170"/>
        <v>575</v>
      </c>
      <c r="Y362" s="274" t="s">
        <v>321</v>
      </c>
      <c r="Z362" s="356"/>
      <c r="AA362" s="360">
        <f>(R362-25)/2.6</f>
        <v>153.84615384615384</v>
      </c>
      <c r="AB362" s="343">
        <f>R362/2.6</f>
        <v>163.46153846153845</v>
      </c>
      <c r="AC362" s="343">
        <f>(R362+25)/2.6</f>
        <v>173.07692307692307</v>
      </c>
      <c r="AD362" s="343">
        <f>(R362+50)/2.6</f>
        <v>182.69230769230768</v>
      </c>
      <c r="AE362" s="343">
        <f>(R362+75)/2.6</f>
        <v>192.30769230769229</v>
      </c>
      <c r="AF362" s="343">
        <f>(R362+100)/2.6</f>
        <v>201.92307692307691</v>
      </c>
      <c r="AG362" s="343">
        <f>(R362+125)/2.6</f>
        <v>211.53846153846152</v>
      </c>
      <c r="AH362" s="343">
        <f>(R362+150)/2.6</f>
        <v>221.15384615384616</v>
      </c>
      <c r="AI362" s="274" t="s">
        <v>331</v>
      </c>
      <c r="AJ362" s="374" t="s">
        <v>291</v>
      </c>
      <c r="AK362" s="367" t="s">
        <v>250</v>
      </c>
      <c r="AL362" s="322" t="s">
        <v>248</v>
      </c>
      <c r="AM362" s="368" t="s">
        <v>245</v>
      </c>
      <c r="AN362" s="360">
        <f t="shared" si="204"/>
        <v>197.67441860465118</v>
      </c>
      <c r="AO362" s="343">
        <f t="shared" si="204"/>
        <v>209.30232558139537</v>
      </c>
      <c r="AP362" s="343">
        <f t="shared" si="204"/>
        <v>220.93023255813955</v>
      </c>
      <c r="AQ362" s="343">
        <f t="shared" si="203"/>
        <v>232.55813953488374</v>
      </c>
      <c r="AR362" s="343">
        <f t="shared" si="203"/>
        <v>244.18604651162792</v>
      </c>
      <c r="AS362" s="343">
        <f t="shared" si="203"/>
        <v>255.81395348837211</v>
      </c>
      <c r="AT362" s="343">
        <f t="shared" si="203"/>
        <v>267.44186046511629</v>
      </c>
      <c r="AU362" s="284" t="str">
        <f t="shared" si="201"/>
        <v>151310-E-002</v>
      </c>
      <c r="AV362" s="309" t="str">
        <f t="shared" si="205"/>
        <v>VIP01</v>
      </c>
      <c r="AW362" s="284" t="str">
        <f t="shared" si="202"/>
        <v>151512-E-002</v>
      </c>
      <c r="AX362" s="284" t="str">
        <f t="shared" si="207"/>
        <v>KI03</v>
      </c>
      <c r="AY362" s="285"/>
      <c r="AZ362" s="327"/>
    </row>
    <row r="363" spans="1:52" s="271" customFormat="1" ht="12.75" customHeight="1" x14ac:dyDescent="0.2">
      <c r="A363" s="512" t="s">
        <v>167</v>
      </c>
      <c r="B363" s="313" t="s">
        <v>714</v>
      </c>
      <c r="C363" s="551">
        <v>12</v>
      </c>
      <c r="D363" s="336">
        <v>158</v>
      </c>
      <c r="E363" s="272">
        <v>216</v>
      </c>
      <c r="F363" s="337">
        <v>63</v>
      </c>
      <c r="G363" s="301">
        <v>2.61</v>
      </c>
      <c r="H363" s="299">
        <f t="shared" si="183"/>
        <v>47.709223293844779</v>
      </c>
      <c r="I363" s="300">
        <f t="shared" si="163"/>
        <v>0.85195041596151388</v>
      </c>
      <c r="J363" s="404">
        <f t="shared" si="164"/>
        <v>2.5079365079365079</v>
      </c>
      <c r="K363" s="299">
        <f t="shared" si="184"/>
        <v>145.78718354430379</v>
      </c>
      <c r="L363" s="405">
        <f t="shared" si="162"/>
        <v>48.64758164595645</v>
      </c>
      <c r="M363" s="362">
        <f t="shared" si="185"/>
        <v>3.9104786231222981E-2</v>
      </c>
      <c r="N363" s="406">
        <f t="shared" si="186"/>
        <v>0.34726889051882753</v>
      </c>
      <c r="O363" s="330" t="s">
        <v>43</v>
      </c>
      <c r="P363" s="286" t="s">
        <v>43</v>
      </c>
      <c r="Q363" s="330" t="s">
        <v>27</v>
      </c>
      <c r="R363" s="272">
        <v>325</v>
      </c>
      <c r="S363" s="272">
        <f t="shared" si="165"/>
        <v>350</v>
      </c>
      <c r="T363" s="272">
        <f t="shared" si="166"/>
        <v>375</v>
      </c>
      <c r="U363" s="272">
        <f t="shared" si="167"/>
        <v>400</v>
      </c>
      <c r="V363" s="272">
        <f t="shared" si="168"/>
        <v>425</v>
      </c>
      <c r="W363" s="272">
        <f t="shared" si="169"/>
        <v>450</v>
      </c>
      <c r="X363" s="272">
        <f t="shared" si="170"/>
        <v>475</v>
      </c>
      <c r="Y363" s="274" t="s">
        <v>321</v>
      </c>
      <c r="Z363" s="356"/>
      <c r="AA363" s="360">
        <f>(R363-25)/2.6</f>
        <v>115.38461538461539</v>
      </c>
      <c r="AB363" s="343">
        <f>R363/2.6</f>
        <v>125</v>
      </c>
      <c r="AC363" s="343">
        <f>(R363+25)/2.6</f>
        <v>134.61538461538461</v>
      </c>
      <c r="AD363" s="343">
        <f>(R363+50)/2.6</f>
        <v>144.23076923076923</v>
      </c>
      <c r="AE363" s="343">
        <f>(R363+75)/2.6</f>
        <v>153.84615384615384</v>
      </c>
      <c r="AF363" s="343">
        <f>(R363+100)/2.6</f>
        <v>163.46153846153845</v>
      </c>
      <c r="AG363" s="343">
        <f>(R363+125)/2.6</f>
        <v>173.07692307692307</v>
      </c>
      <c r="AH363" s="343">
        <f>(R363+150)/2.6</f>
        <v>182.69230769230768</v>
      </c>
      <c r="AI363" s="274" t="s">
        <v>718</v>
      </c>
      <c r="AJ363" s="374"/>
      <c r="AK363" s="367"/>
      <c r="AL363" s="322"/>
      <c r="AM363" s="368"/>
      <c r="AN363" s="360">
        <f t="shared" si="204"/>
        <v>151.16279069767444</v>
      </c>
      <c r="AO363" s="343">
        <f t="shared" si="204"/>
        <v>162.79069767441862</v>
      </c>
      <c r="AP363" s="343">
        <f t="shared" si="204"/>
        <v>174.41860465116281</v>
      </c>
      <c r="AQ363" s="343">
        <f t="shared" si="203"/>
        <v>186.04651162790699</v>
      </c>
      <c r="AR363" s="343">
        <f t="shared" si="203"/>
        <v>197.67441860465118</v>
      </c>
      <c r="AS363" s="343">
        <f t="shared" si="203"/>
        <v>209.30232558139537</v>
      </c>
      <c r="AT363" s="343">
        <f t="shared" si="203"/>
        <v>220.93023255813955</v>
      </c>
      <c r="AU363" s="284" t="str">
        <f t="shared" si="201"/>
        <v>151310-E-002</v>
      </c>
      <c r="AV363" s="309" t="str">
        <f t="shared" si="205"/>
        <v>VIP01</v>
      </c>
      <c r="AW363" s="284" t="str">
        <f t="shared" si="202"/>
        <v>151512-E-002</v>
      </c>
      <c r="AX363" s="284" t="str">
        <f t="shared" si="207"/>
        <v>KI03</v>
      </c>
      <c r="AY363" s="285"/>
      <c r="AZ363" s="327"/>
    </row>
    <row r="364" spans="1:52" s="271" customFormat="1" ht="13.5" customHeight="1" x14ac:dyDescent="0.2">
      <c r="A364" s="512" t="s">
        <v>167</v>
      </c>
      <c r="B364" s="313" t="s">
        <v>715</v>
      </c>
      <c r="C364" s="551">
        <v>13</v>
      </c>
      <c r="D364" s="336">
        <v>154</v>
      </c>
      <c r="E364" s="272">
        <v>216</v>
      </c>
      <c r="F364" s="337">
        <v>63</v>
      </c>
      <c r="G364" s="301">
        <v>2.52</v>
      </c>
      <c r="H364" s="299">
        <f t="shared" si="183"/>
        <v>55.114638447971778</v>
      </c>
      <c r="I364" s="300">
        <f t="shared" si="163"/>
        <v>0.98418997228521032</v>
      </c>
      <c r="J364" s="404">
        <f t="shared" si="164"/>
        <v>2.4444444444444446</v>
      </c>
      <c r="K364" s="299">
        <f t="shared" si="184"/>
        <v>161.07954545454544</v>
      </c>
      <c r="L364" s="405">
        <f t="shared" si="162"/>
        <v>48.027841925283298</v>
      </c>
      <c r="M364" s="362">
        <f t="shared" si="185"/>
        <v>2.9982363315696578E-2</v>
      </c>
      <c r="N364" s="406">
        <f t="shared" si="186"/>
        <v>0.30737818832181313</v>
      </c>
      <c r="O364" s="330" t="s">
        <v>43</v>
      </c>
      <c r="P364" s="286" t="s">
        <v>43</v>
      </c>
      <c r="Q364" s="430"/>
      <c r="R364" s="422">
        <v>350</v>
      </c>
      <c r="S364" s="422">
        <f t="shared" si="165"/>
        <v>375</v>
      </c>
      <c r="T364" s="422">
        <f t="shared" si="166"/>
        <v>400</v>
      </c>
      <c r="U364" s="422">
        <f t="shared" si="167"/>
        <v>425</v>
      </c>
      <c r="V364" s="422">
        <f t="shared" si="168"/>
        <v>450</v>
      </c>
      <c r="W364" s="422">
        <f t="shared" si="169"/>
        <v>475</v>
      </c>
      <c r="X364" s="422">
        <f t="shared" si="170"/>
        <v>500</v>
      </c>
      <c r="Y364" s="431"/>
      <c r="Z364" s="432"/>
      <c r="AA364" s="419"/>
      <c r="AB364" s="420"/>
      <c r="AC364" s="420"/>
      <c r="AD364" s="420"/>
      <c r="AE364" s="420"/>
      <c r="AF364" s="420"/>
      <c r="AG364" s="420"/>
      <c r="AH364" s="420"/>
      <c r="AI364" s="431"/>
      <c r="AJ364" s="374"/>
      <c r="AK364" s="367"/>
      <c r="AL364" s="322"/>
      <c r="AM364" s="368"/>
      <c r="AN364" s="360">
        <f t="shared" si="204"/>
        <v>162.79069767441862</v>
      </c>
      <c r="AO364" s="343">
        <f t="shared" si="204"/>
        <v>174.41860465116281</v>
      </c>
      <c r="AP364" s="343">
        <f t="shared" si="204"/>
        <v>186.04651162790699</v>
      </c>
      <c r="AQ364" s="343">
        <f t="shared" si="203"/>
        <v>197.67441860465118</v>
      </c>
      <c r="AR364" s="343">
        <f t="shared" si="203"/>
        <v>209.30232558139537</v>
      </c>
      <c r="AS364" s="343">
        <f t="shared" si="203"/>
        <v>220.93023255813955</v>
      </c>
      <c r="AT364" s="343">
        <f t="shared" si="203"/>
        <v>232.55813953488374</v>
      </c>
      <c r="AU364" s="284" t="str">
        <f t="shared" si="201"/>
        <v>151310-E-002</v>
      </c>
      <c r="AV364" s="309" t="str">
        <f t="shared" si="205"/>
        <v>VIP02</v>
      </c>
      <c r="AW364" s="284" t="str">
        <f t="shared" si="202"/>
        <v>151512-E-002</v>
      </c>
      <c r="AX364" s="284" t="str">
        <f t="shared" si="207"/>
        <v>KI02</v>
      </c>
      <c r="AY364" s="285"/>
      <c r="AZ364" s="327"/>
    </row>
    <row r="365" spans="1:52" s="271" customFormat="1" ht="13.5" customHeight="1" x14ac:dyDescent="0.2">
      <c r="A365" s="512" t="s">
        <v>167</v>
      </c>
      <c r="B365" s="313" t="s">
        <v>716</v>
      </c>
      <c r="C365" s="551">
        <v>14</v>
      </c>
      <c r="D365" s="336">
        <v>125</v>
      </c>
      <c r="E365" s="272">
        <v>190</v>
      </c>
      <c r="F365" s="337">
        <v>51</v>
      </c>
      <c r="G365" s="301">
        <v>2.5299999999999998</v>
      </c>
      <c r="H365" s="299">
        <f t="shared" si="183"/>
        <v>66.396912934118646</v>
      </c>
      <c r="I365" s="300">
        <f t="shared" si="163"/>
        <v>1.185659159537833</v>
      </c>
      <c r="J365" s="404">
        <f t="shared" si="164"/>
        <v>2.4509803921568629</v>
      </c>
      <c r="K365" s="299">
        <f t="shared" si="184"/>
        <v>157.91785714285714</v>
      </c>
      <c r="L365" s="405">
        <f t="shared" si="162"/>
        <v>43.270082042908122</v>
      </c>
      <c r="M365" s="362">
        <f t="shared" si="185"/>
        <v>3.1233046578314976E-2</v>
      </c>
      <c r="N365" s="406">
        <f t="shared" si="186"/>
        <v>0.28283761124979112</v>
      </c>
      <c r="O365" s="330" t="s">
        <v>43</v>
      </c>
      <c r="P365" s="286" t="s">
        <v>43</v>
      </c>
      <c r="Q365" s="430"/>
      <c r="R365" s="422">
        <v>425</v>
      </c>
      <c r="S365" s="422">
        <f t="shared" si="165"/>
        <v>450</v>
      </c>
      <c r="T365" s="422">
        <f t="shared" si="166"/>
        <v>475</v>
      </c>
      <c r="U365" s="422">
        <f t="shared" si="167"/>
        <v>500</v>
      </c>
      <c r="V365" s="422">
        <f t="shared" si="168"/>
        <v>525</v>
      </c>
      <c r="W365" s="422">
        <f t="shared" si="169"/>
        <v>550</v>
      </c>
      <c r="X365" s="422">
        <f t="shared" si="170"/>
        <v>575</v>
      </c>
      <c r="Y365" s="431"/>
      <c r="Z365" s="432"/>
      <c r="AA365" s="419"/>
      <c r="AB365" s="420"/>
      <c r="AC365" s="420"/>
      <c r="AD365" s="420"/>
      <c r="AE365" s="420"/>
      <c r="AF365" s="420"/>
      <c r="AG365" s="420"/>
      <c r="AH365" s="420"/>
      <c r="AI365" s="431"/>
      <c r="AJ365" s="374"/>
      <c r="AK365" s="367"/>
      <c r="AL365" s="322"/>
      <c r="AM365" s="368"/>
      <c r="AN365" s="360">
        <f t="shared" si="204"/>
        <v>197.67441860465118</v>
      </c>
      <c r="AO365" s="343">
        <f t="shared" si="204"/>
        <v>209.30232558139537</v>
      </c>
      <c r="AP365" s="343">
        <f t="shared" si="204"/>
        <v>220.93023255813955</v>
      </c>
      <c r="AQ365" s="343">
        <f t="shared" si="203"/>
        <v>232.55813953488374</v>
      </c>
      <c r="AR365" s="343">
        <f t="shared" si="203"/>
        <v>244.18604651162792</v>
      </c>
      <c r="AS365" s="343">
        <f t="shared" si="203"/>
        <v>255.81395348837211</v>
      </c>
      <c r="AT365" s="343">
        <f t="shared" si="203"/>
        <v>267.44186046511629</v>
      </c>
      <c r="AU365" s="284" t="str">
        <f t="shared" si="201"/>
        <v>151310-E-004</v>
      </c>
      <c r="AV365" s="309" t="str">
        <f t="shared" si="205"/>
        <v>VIP02</v>
      </c>
      <c r="AW365" s="422" t="str">
        <f t="shared" si="202"/>
        <v/>
      </c>
      <c r="AX365" s="422" t="str">
        <f t="shared" si="207"/>
        <v>KI02</v>
      </c>
      <c r="AY365" s="285"/>
      <c r="AZ365" s="327"/>
    </row>
    <row r="366" spans="1:52" s="271" customFormat="1" ht="13.5" customHeight="1" x14ac:dyDescent="0.2">
      <c r="A366" s="512" t="s">
        <v>167</v>
      </c>
      <c r="B366" s="313" t="s">
        <v>717</v>
      </c>
      <c r="C366" s="551">
        <v>15</v>
      </c>
      <c r="D366" s="336">
        <v>115</v>
      </c>
      <c r="E366" s="272">
        <v>190</v>
      </c>
      <c r="F366" s="337">
        <v>51</v>
      </c>
      <c r="G366" s="301">
        <v>2.29</v>
      </c>
      <c r="H366" s="299">
        <f t="shared" si="183"/>
        <v>81.043458362731442</v>
      </c>
      <c r="I366" s="300">
        <f t="shared" si="163"/>
        <v>1.4472046136202044</v>
      </c>
      <c r="J366" s="404">
        <f t="shared" si="164"/>
        <v>2.2549019607843137</v>
      </c>
      <c r="K366" s="299">
        <f t="shared" si="184"/>
        <v>171.6498447204969</v>
      </c>
      <c r="L366" s="405">
        <f t="shared" si="162"/>
        <v>41.503204695541278</v>
      </c>
      <c r="M366" s="362">
        <f t="shared" si="185"/>
        <v>1.5326654679339007E-2</v>
      </c>
      <c r="N366" s="406">
        <f t="shared" si="186"/>
        <v>0.24555344729671114</v>
      </c>
      <c r="O366" s="330" t="s">
        <v>43</v>
      </c>
      <c r="P366" s="286" t="s">
        <v>43</v>
      </c>
      <c r="Q366" s="430"/>
      <c r="R366" s="422">
        <v>425</v>
      </c>
      <c r="S366" s="422">
        <f t="shared" si="165"/>
        <v>450</v>
      </c>
      <c r="T366" s="422">
        <f t="shared" si="166"/>
        <v>475</v>
      </c>
      <c r="U366" s="422">
        <f t="shared" si="167"/>
        <v>500</v>
      </c>
      <c r="V366" s="422">
        <f t="shared" si="168"/>
        <v>525</v>
      </c>
      <c r="W366" s="422">
        <f t="shared" si="169"/>
        <v>550</v>
      </c>
      <c r="X366" s="422">
        <f t="shared" si="170"/>
        <v>575</v>
      </c>
      <c r="Y366" s="431"/>
      <c r="Z366" s="432"/>
      <c r="AA366" s="419"/>
      <c r="AB366" s="420"/>
      <c r="AC366" s="420"/>
      <c r="AD366" s="420"/>
      <c r="AE366" s="420"/>
      <c r="AF366" s="420"/>
      <c r="AG366" s="420"/>
      <c r="AH366" s="420"/>
      <c r="AI366" s="431"/>
      <c r="AJ366" s="374"/>
      <c r="AK366" s="367"/>
      <c r="AL366" s="322"/>
      <c r="AM366" s="368"/>
      <c r="AN366" s="360">
        <f t="shared" si="204"/>
        <v>197.67441860465118</v>
      </c>
      <c r="AO366" s="343">
        <f t="shared" si="204"/>
        <v>209.30232558139537</v>
      </c>
      <c r="AP366" s="343">
        <f t="shared" si="204"/>
        <v>220.93023255813955</v>
      </c>
      <c r="AQ366" s="343">
        <f t="shared" si="203"/>
        <v>232.55813953488374</v>
      </c>
      <c r="AR366" s="343">
        <f t="shared" si="203"/>
        <v>244.18604651162792</v>
      </c>
      <c r="AS366" s="343">
        <f t="shared" si="203"/>
        <v>255.81395348837211</v>
      </c>
      <c r="AT366" s="343">
        <f t="shared" si="203"/>
        <v>267.44186046511629</v>
      </c>
      <c r="AU366" s="284" t="str">
        <f t="shared" si="201"/>
        <v>151310-E-004</v>
      </c>
      <c r="AV366" s="309" t="str">
        <f t="shared" si="205"/>
        <v>VIP02</v>
      </c>
      <c r="AW366" s="422" t="str">
        <f t="shared" si="202"/>
        <v/>
      </c>
      <c r="AX366" s="422" t="str">
        <f t="shared" si="207"/>
        <v>KI02</v>
      </c>
      <c r="AY366" s="285"/>
      <c r="AZ366" s="327"/>
    </row>
    <row r="367" spans="1:52" s="271" customFormat="1" ht="13.5" customHeight="1" x14ac:dyDescent="0.2">
      <c r="A367" s="512" t="s">
        <v>173</v>
      </c>
      <c r="B367" s="313" t="s">
        <v>400</v>
      </c>
      <c r="C367" s="551">
        <v>2</v>
      </c>
      <c r="D367" s="336">
        <v>175</v>
      </c>
      <c r="E367" s="272">
        <v>216</v>
      </c>
      <c r="F367" s="337">
        <v>63</v>
      </c>
      <c r="G367" s="301">
        <v>3.05</v>
      </c>
      <c r="H367" s="299">
        <f t="shared" si="183"/>
        <v>48.374092985756526</v>
      </c>
      <c r="I367" s="300">
        <f t="shared" si="163"/>
        <v>0.86382308903136651</v>
      </c>
      <c r="J367" s="404">
        <f t="shared" si="164"/>
        <v>2.7777777777777777</v>
      </c>
      <c r="K367" s="299">
        <f t="shared" si="184"/>
        <v>182.25000000000003</v>
      </c>
      <c r="L367" s="405">
        <f t="shared" si="162"/>
        <v>51.197851517422102</v>
      </c>
      <c r="M367" s="362">
        <f t="shared" si="185"/>
        <v>8.9253187613843335E-2</v>
      </c>
      <c r="N367" s="406">
        <f t="shared" si="186"/>
        <v>0.30845125358644421</v>
      </c>
      <c r="O367" s="330" t="s">
        <v>34</v>
      </c>
      <c r="P367" s="286" t="s">
        <v>34</v>
      </c>
      <c r="Q367" s="330" t="s">
        <v>27</v>
      </c>
      <c r="R367" s="272">
        <v>450</v>
      </c>
      <c r="S367" s="272">
        <f t="shared" si="165"/>
        <v>475</v>
      </c>
      <c r="T367" s="272">
        <f t="shared" si="166"/>
        <v>500</v>
      </c>
      <c r="U367" s="272">
        <f t="shared" si="167"/>
        <v>525</v>
      </c>
      <c r="V367" s="272">
        <f t="shared" si="168"/>
        <v>550</v>
      </c>
      <c r="W367" s="272">
        <f t="shared" si="169"/>
        <v>575</v>
      </c>
      <c r="X367" s="272">
        <f t="shared" si="170"/>
        <v>600</v>
      </c>
      <c r="Y367" s="274" t="s">
        <v>321</v>
      </c>
      <c r="Z367" s="356"/>
      <c r="AA367" s="360">
        <f>(R367-25)/2.6</f>
        <v>163.46153846153845</v>
      </c>
      <c r="AB367" s="343">
        <f>R367/2.6</f>
        <v>173.07692307692307</v>
      </c>
      <c r="AC367" s="343">
        <f>(R367+25)/2.6</f>
        <v>182.69230769230768</v>
      </c>
      <c r="AD367" s="343">
        <f>(R367+50)/2.6</f>
        <v>192.30769230769229</v>
      </c>
      <c r="AE367" s="343">
        <f>(R367+75)/2.6</f>
        <v>201.92307692307691</v>
      </c>
      <c r="AF367" s="343">
        <f>(R367+100)/2.6</f>
        <v>211.53846153846152</v>
      </c>
      <c r="AG367" s="343">
        <f>(R367+125)/2.6</f>
        <v>221.15384615384616</v>
      </c>
      <c r="AH367" s="343">
        <f>(R367+150)/2.6</f>
        <v>230.76923076923077</v>
      </c>
      <c r="AI367" s="274" t="s">
        <v>331</v>
      </c>
      <c r="AJ367" s="374" t="s">
        <v>291</v>
      </c>
      <c r="AK367" s="369">
        <v>14</v>
      </c>
      <c r="AL367" s="321">
        <v>17</v>
      </c>
      <c r="AM367" s="323">
        <v>12</v>
      </c>
      <c r="AN367" s="360">
        <f t="shared" si="204"/>
        <v>209.30232558139537</v>
      </c>
      <c r="AO367" s="343">
        <f t="shared" si="204"/>
        <v>220.93023255813955</v>
      </c>
      <c r="AP367" s="343">
        <f t="shared" si="204"/>
        <v>232.55813953488374</v>
      </c>
      <c r="AQ367" s="343">
        <f t="shared" si="203"/>
        <v>244.18604651162792</v>
      </c>
      <c r="AR367" s="343">
        <f t="shared" si="203"/>
        <v>255.81395348837211</v>
      </c>
      <c r="AS367" s="343">
        <f t="shared" si="203"/>
        <v>267.44186046511629</v>
      </c>
      <c r="AT367" s="343">
        <f t="shared" si="203"/>
        <v>279.06976744186045</v>
      </c>
      <c r="AU367" s="284" t="str">
        <f t="shared" si="201"/>
        <v>151310-E-002</v>
      </c>
      <c r="AV367" s="309" t="str">
        <f t="shared" si="205"/>
        <v>VIP01</v>
      </c>
      <c r="AW367" s="284" t="str">
        <f t="shared" si="202"/>
        <v>151512-E-002</v>
      </c>
      <c r="AX367" s="284" t="str">
        <f t="shared" si="207"/>
        <v>KI03</v>
      </c>
      <c r="AY367" s="284"/>
      <c r="AZ367" s="286"/>
    </row>
    <row r="368" spans="1:52" s="271" customFormat="1" ht="13.5" customHeight="1" x14ac:dyDescent="0.2">
      <c r="A368" s="512" t="s">
        <v>173</v>
      </c>
      <c r="B368" s="348" t="s">
        <v>519</v>
      </c>
      <c r="C368" s="554">
        <v>3</v>
      </c>
      <c r="D368" s="336">
        <v>140</v>
      </c>
      <c r="E368" s="272">
        <v>200</v>
      </c>
      <c r="F368" s="337">
        <v>57</v>
      </c>
      <c r="G368" s="301">
        <v>2.7</v>
      </c>
      <c r="H368" s="299">
        <f t="shared" si="183"/>
        <v>58.299039780521255</v>
      </c>
      <c r="I368" s="300">
        <f t="shared" si="163"/>
        <v>1.0410542817950224</v>
      </c>
      <c r="J368" s="404">
        <f t="shared" si="164"/>
        <v>2.4561403508771931</v>
      </c>
      <c r="K368" s="299">
        <f t="shared" si="184"/>
        <v>176.12563775510205</v>
      </c>
      <c r="L368" s="405">
        <f t="shared" si="162"/>
        <v>45.792750517958623</v>
      </c>
      <c r="M368" s="362">
        <f t="shared" si="185"/>
        <v>9.0318388564002622E-2</v>
      </c>
      <c r="N368" s="406">
        <f t="shared" si="186"/>
        <v>0.28581481437834239</v>
      </c>
      <c r="O368" s="330" t="s">
        <v>4</v>
      </c>
      <c r="P368" s="286" t="s">
        <v>409</v>
      </c>
      <c r="Q368" s="427"/>
      <c r="R368" s="422">
        <v>425</v>
      </c>
      <c r="S368" s="422">
        <f t="shared" si="165"/>
        <v>450</v>
      </c>
      <c r="T368" s="422">
        <f t="shared" si="166"/>
        <v>475</v>
      </c>
      <c r="U368" s="422">
        <f t="shared" si="167"/>
        <v>500</v>
      </c>
      <c r="V368" s="422">
        <f t="shared" si="168"/>
        <v>525</v>
      </c>
      <c r="W368" s="422">
        <f t="shared" si="169"/>
        <v>550</v>
      </c>
      <c r="X368" s="422">
        <f t="shared" si="170"/>
        <v>575</v>
      </c>
      <c r="Y368" s="298"/>
      <c r="Z368" s="356"/>
      <c r="AA368" s="428"/>
      <c r="AB368" s="429"/>
      <c r="AC368" s="429"/>
      <c r="AD368" s="429"/>
      <c r="AE368" s="429"/>
      <c r="AF368" s="429"/>
      <c r="AG368" s="429"/>
      <c r="AH368" s="429"/>
      <c r="AI368" s="298"/>
      <c r="AJ368" s="374"/>
      <c r="AK368" s="369"/>
      <c r="AL368" s="321"/>
      <c r="AM368" s="323"/>
      <c r="AN368" s="360">
        <f t="shared" si="204"/>
        <v>197.67441860465118</v>
      </c>
      <c r="AO368" s="343">
        <f t="shared" si="204"/>
        <v>209.30232558139537</v>
      </c>
      <c r="AP368" s="343">
        <f t="shared" si="204"/>
        <v>220.93023255813955</v>
      </c>
      <c r="AQ368" s="343">
        <f t="shared" si="203"/>
        <v>232.55813953488374</v>
      </c>
      <c r="AR368" s="343">
        <f t="shared" si="203"/>
        <v>244.18604651162792</v>
      </c>
      <c r="AS368" s="343">
        <f t="shared" si="203"/>
        <v>255.81395348837211</v>
      </c>
      <c r="AT368" s="343">
        <f t="shared" si="203"/>
        <v>267.44186046511629</v>
      </c>
      <c r="AU368" s="284" t="str">
        <f t="shared" si="201"/>
        <v>151310-E-003</v>
      </c>
      <c r="AV368" s="309" t="str">
        <f t="shared" si="205"/>
        <v>VIP01</v>
      </c>
      <c r="AW368" s="284" t="str">
        <f t="shared" si="202"/>
        <v>151512-E-003</v>
      </c>
      <c r="AX368" s="284" t="str">
        <f t="shared" si="207"/>
        <v>KI03</v>
      </c>
      <c r="AY368" s="320"/>
      <c r="AZ368" s="328"/>
    </row>
    <row r="369" spans="1:52" s="271" customFormat="1" ht="13.5" customHeight="1" x14ac:dyDescent="0.2">
      <c r="A369" s="512" t="s">
        <v>173</v>
      </c>
      <c r="B369" s="348" t="s">
        <v>520</v>
      </c>
      <c r="C369" s="554">
        <v>4</v>
      </c>
      <c r="D369" s="336">
        <v>120</v>
      </c>
      <c r="E369" s="272">
        <v>190</v>
      </c>
      <c r="F369" s="337">
        <v>51</v>
      </c>
      <c r="G369" s="301">
        <v>2.6</v>
      </c>
      <c r="H369" s="299">
        <f t="shared" si="183"/>
        <v>62.869822485207095</v>
      </c>
      <c r="I369" s="300">
        <f t="shared" si="163"/>
        <v>1.1226754015215552</v>
      </c>
      <c r="J369" s="404">
        <f t="shared" si="164"/>
        <v>2.3529411764705883</v>
      </c>
      <c r="K369" s="299">
        <f t="shared" si="184"/>
        <v>164.49776785714286</v>
      </c>
      <c r="L369" s="405">
        <f t="shared" si="162"/>
        <v>42.395848853396004</v>
      </c>
      <c r="M369" s="362">
        <f t="shared" si="185"/>
        <v>9.5022624434389136E-2</v>
      </c>
      <c r="N369" s="406">
        <f t="shared" si="186"/>
        <v>0.28479056946041331</v>
      </c>
      <c r="O369" s="330" t="s">
        <v>5</v>
      </c>
      <c r="P369" s="286" t="s">
        <v>17</v>
      </c>
      <c r="Q369" s="427"/>
      <c r="R369" s="422">
        <v>425</v>
      </c>
      <c r="S369" s="422">
        <f t="shared" si="165"/>
        <v>450</v>
      </c>
      <c r="T369" s="422">
        <f t="shared" si="166"/>
        <v>475</v>
      </c>
      <c r="U369" s="422">
        <f t="shared" si="167"/>
        <v>500</v>
      </c>
      <c r="V369" s="422">
        <f t="shared" si="168"/>
        <v>525</v>
      </c>
      <c r="W369" s="422">
        <f t="shared" si="169"/>
        <v>550</v>
      </c>
      <c r="X369" s="422">
        <f t="shared" si="170"/>
        <v>575</v>
      </c>
      <c r="Y369" s="298"/>
      <c r="Z369" s="356"/>
      <c r="AA369" s="428"/>
      <c r="AB369" s="429"/>
      <c r="AC369" s="429"/>
      <c r="AD369" s="429"/>
      <c r="AE369" s="429"/>
      <c r="AF369" s="429"/>
      <c r="AG369" s="429"/>
      <c r="AH369" s="429"/>
      <c r="AI369" s="298"/>
      <c r="AJ369" s="374"/>
      <c r="AK369" s="369"/>
      <c r="AL369" s="321"/>
      <c r="AM369" s="323"/>
      <c r="AN369" s="360">
        <f t="shared" si="204"/>
        <v>197.67441860465118</v>
      </c>
      <c r="AO369" s="343">
        <f t="shared" si="204"/>
        <v>209.30232558139537</v>
      </c>
      <c r="AP369" s="343">
        <f t="shared" si="204"/>
        <v>220.93023255813955</v>
      </c>
      <c r="AQ369" s="343">
        <f t="shared" si="203"/>
        <v>232.55813953488374</v>
      </c>
      <c r="AR369" s="343">
        <f t="shared" si="203"/>
        <v>244.18604651162792</v>
      </c>
      <c r="AS369" s="343">
        <f t="shared" si="203"/>
        <v>255.81395348837211</v>
      </c>
      <c r="AT369" s="343">
        <f t="shared" si="203"/>
        <v>267.44186046511629</v>
      </c>
      <c r="AU369" s="284" t="str">
        <f t="shared" si="201"/>
        <v>151310-E-004</v>
      </c>
      <c r="AV369" s="309" t="str">
        <f t="shared" si="205"/>
        <v>VIP01</v>
      </c>
      <c r="AW369" s="324" t="str">
        <f t="shared" si="202"/>
        <v/>
      </c>
      <c r="AX369" s="324"/>
      <c r="AY369" s="320"/>
      <c r="AZ369" s="328"/>
    </row>
    <row r="370" spans="1:52" s="271" customFormat="1" ht="13.5" customHeight="1" x14ac:dyDescent="0.2">
      <c r="A370" s="512" t="s">
        <v>173</v>
      </c>
      <c r="B370" s="313" t="s">
        <v>174</v>
      </c>
      <c r="C370" s="551">
        <v>5</v>
      </c>
      <c r="D370" s="336">
        <v>254</v>
      </c>
      <c r="E370" s="272">
        <v>267</v>
      </c>
      <c r="F370" s="337">
        <v>89</v>
      </c>
      <c r="G370" s="301">
        <v>2.83</v>
      </c>
      <c r="H370" s="299">
        <f t="shared" si="183"/>
        <v>34.336800309655509</v>
      </c>
      <c r="I370" s="300">
        <f t="shared" si="163"/>
        <v>0.61315714838670554</v>
      </c>
      <c r="J370" s="404">
        <f t="shared" si="164"/>
        <v>2.8539325842696628</v>
      </c>
      <c r="K370" s="299">
        <f t="shared" si="184"/>
        <v>153.14081833520811</v>
      </c>
      <c r="L370" s="405">
        <f t="shared" si="162"/>
        <v>61.680739295180302</v>
      </c>
      <c r="M370" s="362">
        <f t="shared" si="185"/>
        <v>-8.4567435581847043E-3</v>
      </c>
      <c r="N370" s="406">
        <f t="shared" si="186"/>
        <v>0.39939381260470586</v>
      </c>
      <c r="O370" s="330" t="s">
        <v>4</v>
      </c>
      <c r="P370" s="286" t="s">
        <v>4</v>
      </c>
      <c r="Q370" s="330" t="s">
        <v>27</v>
      </c>
      <c r="R370" s="272">
        <v>275</v>
      </c>
      <c r="S370" s="272">
        <f t="shared" si="165"/>
        <v>300</v>
      </c>
      <c r="T370" s="272">
        <f t="shared" si="166"/>
        <v>325</v>
      </c>
      <c r="U370" s="272">
        <f t="shared" si="167"/>
        <v>350</v>
      </c>
      <c r="V370" s="272">
        <f t="shared" si="168"/>
        <v>375</v>
      </c>
      <c r="W370" s="272">
        <f t="shared" si="169"/>
        <v>400</v>
      </c>
      <c r="X370" s="272">
        <f t="shared" si="170"/>
        <v>425</v>
      </c>
      <c r="Y370" s="274" t="s">
        <v>326</v>
      </c>
      <c r="Z370" s="355" t="s">
        <v>327</v>
      </c>
      <c r="AA370" s="360">
        <f>(R370-25)/2.15</f>
        <v>116.27906976744187</v>
      </c>
      <c r="AB370" s="343">
        <f>R370/2.15</f>
        <v>127.90697674418605</v>
      </c>
      <c r="AC370" s="343">
        <f>(R370+25)/2.37</f>
        <v>126.58227848101265</v>
      </c>
      <c r="AD370" s="343">
        <f>(R370+50)/2.15</f>
        <v>151.16279069767444</v>
      </c>
      <c r="AE370" s="343">
        <f>(R370+75)/2.15</f>
        <v>162.79069767441862</v>
      </c>
      <c r="AF370" s="343">
        <f>(R370+100)/2.15</f>
        <v>174.41860465116281</v>
      </c>
      <c r="AG370" s="343">
        <f>(R370+125)/2.15</f>
        <v>186.04651162790699</v>
      </c>
      <c r="AH370" s="343">
        <f>(R370+150)/2.15</f>
        <v>197.67441860465118</v>
      </c>
      <c r="AI370" s="274" t="s">
        <v>328</v>
      </c>
      <c r="AJ370" s="374" t="s">
        <v>291</v>
      </c>
      <c r="AK370" s="369">
        <v>20</v>
      </c>
      <c r="AL370" s="321">
        <v>20</v>
      </c>
      <c r="AM370" s="323">
        <v>15</v>
      </c>
      <c r="AN370" s="419">
        <f t="shared" si="204"/>
        <v>127.90697674418605</v>
      </c>
      <c r="AO370" s="420">
        <f t="shared" si="204"/>
        <v>139.53488372093022</v>
      </c>
      <c r="AP370" s="420">
        <f t="shared" si="204"/>
        <v>151.16279069767444</v>
      </c>
      <c r="AQ370" s="420">
        <f t="shared" si="203"/>
        <v>162.79069767441862</v>
      </c>
      <c r="AR370" s="420">
        <f t="shared" si="203"/>
        <v>174.41860465116281</v>
      </c>
      <c r="AS370" s="420">
        <f t="shared" si="203"/>
        <v>186.04651162790699</v>
      </c>
      <c r="AT370" s="420">
        <f t="shared" si="203"/>
        <v>197.67441860465118</v>
      </c>
      <c r="AU370" s="324" t="str">
        <f t="shared" si="201"/>
        <v/>
      </c>
      <c r="AV370" s="421" t="str">
        <f t="shared" si="205"/>
        <v>VIP01</v>
      </c>
      <c r="AW370" s="324" t="str">
        <f t="shared" si="202"/>
        <v/>
      </c>
      <c r="AX370" s="422" t="str">
        <f>IF(G370&lt;2.55,"KI02",IF(AND(G370&gt;=2.55,G370&lt;3.3),IF(G370-J370&lt;=0.3,"KI03","KI04"),IF(G370&gt;=3.3,"KI05","")))</f>
        <v>KI03</v>
      </c>
      <c r="AY370" s="284"/>
      <c r="AZ370" s="286"/>
    </row>
    <row r="371" spans="1:52" s="271" customFormat="1" ht="13.5" customHeight="1" x14ac:dyDescent="0.2">
      <c r="A371" s="512" t="s">
        <v>173</v>
      </c>
      <c r="B371" s="313" t="s">
        <v>265</v>
      </c>
      <c r="C371" s="551">
        <v>6</v>
      </c>
      <c r="D371" s="336">
        <v>203</v>
      </c>
      <c r="E371" s="272">
        <v>222</v>
      </c>
      <c r="F371" s="337">
        <v>70</v>
      </c>
      <c r="G371" s="301">
        <v>3.08</v>
      </c>
      <c r="H371" s="299">
        <f t="shared" si="183"/>
        <v>36.894923258559622</v>
      </c>
      <c r="I371" s="300">
        <f t="shared" si="163"/>
        <v>0.65883791533142178</v>
      </c>
      <c r="J371" s="404">
        <f t="shared" si="164"/>
        <v>2.9</v>
      </c>
      <c r="K371" s="299">
        <f t="shared" si="184"/>
        <v>150.86206896551724</v>
      </c>
      <c r="L371" s="405">
        <f t="shared" si="162"/>
        <v>55.141773638503857</v>
      </c>
      <c r="M371" s="362">
        <f t="shared" si="185"/>
        <v>5.8441558441558489E-2</v>
      </c>
      <c r="N371" s="406">
        <f t="shared" si="186"/>
        <v>0.38819808641506715</v>
      </c>
      <c r="O371" s="330" t="s">
        <v>34</v>
      </c>
      <c r="P371" s="286" t="s">
        <v>34</v>
      </c>
      <c r="Q371" s="330" t="s">
        <v>19</v>
      </c>
      <c r="R371" s="272">
        <v>350</v>
      </c>
      <c r="S371" s="272">
        <f t="shared" si="165"/>
        <v>375</v>
      </c>
      <c r="T371" s="272">
        <f t="shared" si="166"/>
        <v>400</v>
      </c>
      <c r="U371" s="272">
        <f t="shared" si="167"/>
        <v>425</v>
      </c>
      <c r="V371" s="272">
        <f t="shared" si="168"/>
        <v>450</v>
      </c>
      <c r="W371" s="272">
        <f t="shared" si="169"/>
        <v>475</v>
      </c>
      <c r="X371" s="272">
        <f t="shared" si="170"/>
        <v>500</v>
      </c>
      <c r="Y371" s="274" t="s">
        <v>322</v>
      </c>
      <c r="Z371" s="355" t="s">
        <v>323</v>
      </c>
      <c r="AA371" s="360">
        <f>(R371-25)/2.52</f>
        <v>128.96825396825398</v>
      </c>
      <c r="AB371" s="343">
        <f>(R371)/2.52</f>
        <v>138.88888888888889</v>
      </c>
      <c r="AC371" s="343">
        <f>(R371+25)/2.52</f>
        <v>148.8095238095238</v>
      </c>
      <c r="AD371" s="343">
        <f>(R371+50)/2.52</f>
        <v>158.73015873015873</v>
      </c>
      <c r="AE371" s="343">
        <f>(R371+75)/2.52</f>
        <v>168.65079365079364</v>
      </c>
      <c r="AF371" s="343">
        <f>(R371+100)/2.52</f>
        <v>178.57142857142858</v>
      </c>
      <c r="AG371" s="343">
        <f>(R371+125)/2.52</f>
        <v>188.49206349206349</v>
      </c>
      <c r="AH371" s="343">
        <f>(R371+150)/2.52</f>
        <v>198.4126984126984</v>
      </c>
      <c r="AI371" s="274" t="s">
        <v>330</v>
      </c>
      <c r="AJ371" s="374" t="s">
        <v>291</v>
      </c>
      <c r="AK371" s="369">
        <v>17</v>
      </c>
      <c r="AL371" s="321">
        <v>17</v>
      </c>
      <c r="AM371" s="323">
        <v>15</v>
      </c>
      <c r="AN371" s="360">
        <f t="shared" si="204"/>
        <v>162.79069767441862</v>
      </c>
      <c r="AO371" s="343">
        <f t="shared" si="204"/>
        <v>174.41860465116281</v>
      </c>
      <c r="AP371" s="343">
        <f t="shared" si="204"/>
        <v>186.04651162790699</v>
      </c>
      <c r="AQ371" s="343">
        <f t="shared" si="203"/>
        <v>197.67441860465118</v>
      </c>
      <c r="AR371" s="343">
        <f t="shared" si="203"/>
        <v>209.30232558139537</v>
      </c>
      <c r="AS371" s="343">
        <f t="shared" si="203"/>
        <v>220.93023255813955</v>
      </c>
      <c r="AT371" s="343">
        <f t="shared" si="203"/>
        <v>232.55813953488374</v>
      </c>
      <c r="AU371" s="422" t="str">
        <f t="shared" si="201"/>
        <v/>
      </c>
      <c r="AV371" s="421" t="str">
        <f t="shared" si="205"/>
        <v>VIP01</v>
      </c>
      <c r="AW371" s="422" t="str">
        <f t="shared" si="202"/>
        <v/>
      </c>
      <c r="AX371" s="422" t="str">
        <f>IF(G371&lt;2.55,"KI02",IF(AND(G371&gt;=2.55,G371&lt;3.3),IF(G371-J371&lt;=0.3,"KI03","KI04"),IF(G371&gt;=3.3,"KI05","")))</f>
        <v>KI03</v>
      </c>
      <c r="AY371" s="284"/>
      <c r="AZ371" s="286"/>
    </row>
    <row r="372" spans="1:52" s="271" customFormat="1" ht="13.5" customHeight="1" x14ac:dyDescent="0.2">
      <c r="A372" s="512" t="s">
        <v>173</v>
      </c>
      <c r="B372" s="313" t="s">
        <v>266</v>
      </c>
      <c r="C372" s="551">
        <v>7</v>
      </c>
      <c r="D372" s="336">
        <v>203</v>
      </c>
      <c r="E372" s="272">
        <v>222</v>
      </c>
      <c r="F372" s="337">
        <v>70</v>
      </c>
      <c r="G372" s="301">
        <v>3.2</v>
      </c>
      <c r="H372" s="299">
        <f t="shared" si="183"/>
        <v>36.621093749999993</v>
      </c>
      <c r="I372" s="300">
        <f t="shared" si="163"/>
        <v>0.65394810267857129</v>
      </c>
      <c r="J372" s="404">
        <f t="shared" si="164"/>
        <v>2.9</v>
      </c>
      <c r="K372" s="299">
        <f t="shared" si="184"/>
        <v>161.63793103448276</v>
      </c>
      <c r="L372" s="405">
        <f t="shared" si="162"/>
        <v>55.141773638503857</v>
      </c>
      <c r="M372" s="362">
        <f t="shared" si="185"/>
        <v>9.3750000000000083E-2</v>
      </c>
      <c r="N372" s="406">
        <f t="shared" si="186"/>
        <v>0.37643450803885309</v>
      </c>
      <c r="O372" s="330" t="s">
        <v>34</v>
      </c>
      <c r="P372" s="286" t="s">
        <v>34</v>
      </c>
      <c r="Q372" s="330" t="s">
        <v>19</v>
      </c>
      <c r="R372" s="272">
        <v>375</v>
      </c>
      <c r="S372" s="272">
        <f t="shared" si="165"/>
        <v>400</v>
      </c>
      <c r="T372" s="272">
        <f t="shared" si="166"/>
        <v>425</v>
      </c>
      <c r="U372" s="272">
        <f t="shared" si="167"/>
        <v>450</v>
      </c>
      <c r="V372" s="272">
        <f t="shared" si="168"/>
        <v>475</v>
      </c>
      <c r="W372" s="272">
        <f t="shared" si="169"/>
        <v>500</v>
      </c>
      <c r="X372" s="272">
        <f t="shared" si="170"/>
        <v>525</v>
      </c>
      <c r="Y372" s="274" t="s">
        <v>322</v>
      </c>
      <c r="Z372" s="355" t="s">
        <v>323</v>
      </c>
      <c r="AA372" s="360">
        <f>(R372-25)/2.52</f>
        <v>138.88888888888889</v>
      </c>
      <c r="AB372" s="343">
        <f>(R372)/2.52</f>
        <v>148.8095238095238</v>
      </c>
      <c r="AC372" s="343">
        <f>(R372+25)/2.52</f>
        <v>158.73015873015873</v>
      </c>
      <c r="AD372" s="343">
        <f>(R372+50)/2.52</f>
        <v>168.65079365079364</v>
      </c>
      <c r="AE372" s="343">
        <f>(R372+75)/2.52</f>
        <v>178.57142857142858</v>
      </c>
      <c r="AF372" s="343">
        <f>(R372+100)/2.52</f>
        <v>188.49206349206349</v>
      </c>
      <c r="AG372" s="343">
        <f>(R372+125)/2.52</f>
        <v>198.4126984126984</v>
      </c>
      <c r="AH372" s="343">
        <f>(R372+150)/2.52</f>
        <v>208.33333333333334</v>
      </c>
      <c r="AI372" s="274" t="s">
        <v>330</v>
      </c>
      <c r="AJ372" s="374" t="s">
        <v>291</v>
      </c>
      <c r="AK372" s="369">
        <v>17</v>
      </c>
      <c r="AL372" s="321">
        <v>17</v>
      </c>
      <c r="AM372" s="323">
        <v>17</v>
      </c>
      <c r="AN372" s="360">
        <f t="shared" si="204"/>
        <v>174.41860465116281</v>
      </c>
      <c r="AO372" s="343">
        <f t="shared" si="204"/>
        <v>186.04651162790699</v>
      </c>
      <c r="AP372" s="343">
        <f t="shared" si="204"/>
        <v>197.67441860465118</v>
      </c>
      <c r="AQ372" s="343">
        <f t="shared" si="203"/>
        <v>209.30232558139537</v>
      </c>
      <c r="AR372" s="343">
        <f t="shared" si="203"/>
        <v>220.93023255813955</v>
      </c>
      <c r="AS372" s="343">
        <f t="shared" si="203"/>
        <v>232.55813953488374</v>
      </c>
      <c r="AT372" s="343">
        <f t="shared" si="203"/>
        <v>244.18604651162792</v>
      </c>
      <c r="AU372" s="422" t="str">
        <f t="shared" si="201"/>
        <v/>
      </c>
      <c r="AV372" s="421" t="str">
        <f t="shared" si="205"/>
        <v>VIP01</v>
      </c>
      <c r="AW372" s="422" t="str">
        <f t="shared" si="202"/>
        <v/>
      </c>
      <c r="AX372" s="422" t="str">
        <f>IF(G372&lt;2.55,"KI02",IF(AND(G372&gt;=2.55,G372&lt;3.3),IF(G372-J372&lt;=0.3,"KI03","KI04"),IF(G372&gt;=3.3,"KI05","")))</f>
        <v>KI03</v>
      </c>
      <c r="AY372" s="284"/>
      <c r="AZ372" s="286"/>
    </row>
    <row r="373" spans="1:52" s="271" customFormat="1" ht="13.5" customHeight="1" x14ac:dyDescent="0.2">
      <c r="A373" s="512" t="s">
        <v>175</v>
      </c>
      <c r="B373" s="313" t="s">
        <v>176</v>
      </c>
      <c r="C373" s="551">
        <v>2</v>
      </c>
      <c r="D373" s="336">
        <v>210</v>
      </c>
      <c r="E373" s="272">
        <v>240</v>
      </c>
      <c r="F373" s="337">
        <v>76</v>
      </c>
      <c r="G373" s="301">
        <v>2.95</v>
      </c>
      <c r="H373" s="299">
        <f t="shared" si="183"/>
        <v>37.345590347601259</v>
      </c>
      <c r="I373" s="300">
        <f t="shared" si="163"/>
        <v>0.66688554192145111</v>
      </c>
      <c r="J373" s="404">
        <f t="shared" si="164"/>
        <v>2.763157894736842</v>
      </c>
      <c r="K373" s="299">
        <f t="shared" si="184"/>
        <v>159.62585034013608</v>
      </c>
      <c r="L373" s="405">
        <f t="shared" ref="L373:L402" si="208">0.6*SQRT(D373/150)*(72+7)</f>
        <v>56.084436343784354</v>
      </c>
      <c r="M373" s="362">
        <f t="shared" si="185"/>
        <v>6.3336306868867168E-2</v>
      </c>
      <c r="N373" s="406">
        <f t="shared" si="186"/>
        <v>0.37510724226693015</v>
      </c>
      <c r="O373" s="330" t="s">
        <v>4</v>
      </c>
      <c r="P373" s="286" t="s">
        <v>4</v>
      </c>
      <c r="Q373" s="330" t="s">
        <v>27</v>
      </c>
      <c r="R373" s="272">
        <v>325</v>
      </c>
      <c r="S373" s="272">
        <f t="shared" si="165"/>
        <v>350</v>
      </c>
      <c r="T373" s="272">
        <f t="shared" si="166"/>
        <v>375</v>
      </c>
      <c r="U373" s="272">
        <f t="shared" si="167"/>
        <v>400</v>
      </c>
      <c r="V373" s="272">
        <f t="shared" si="168"/>
        <v>425</v>
      </c>
      <c r="W373" s="272">
        <f t="shared" si="169"/>
        <v>450</v>
      </c>
      <c r="X373" s="272">
        <f t="shared" si="170"/>
        <v>475</v>
      </c>
      <c r="Y373" s="274" t="s">
        <v>324</v>
      </c>
      <c r="Z373" s="355" t="s">
        <v>325</v>
      </c>
      <c r="AA373" s="360">
        <f>(R373-25)/2.37</f>
        <v>126.58227848101265</v>
      </c>
      <c r="AB373" s="343">
        <f>(R373)/2.37</f>
        <v>137.13080168776369</v>
      </c>
      <c r="AC373" s="343">
        <f>(R373+25)/2.37</f>
        <v>147.67932489451476</v>
      </c>
      <c r="AD373" s="343">
        <f>(R373+50)/2.37</f>
        <v>158.22784810126581</v>
      </c>
      <c r="AE373" s="343">
        <f>(R373+75)/2.37</f>
        <v>168.77637130801688</v>
      </c>
      <c r="AF373" s="343">
        <f>(R373+100)/2.37</f>
        <v>179.32489451476792</v>
      </c>
      <c r="AG373" s="343">
        <f>(R373+125)/2.37</f>
        <v>189.87341772151899</v>
      </c>
      <c r="AH373" s="343">
        <f>(R373+150)/2.37</f>
        <v>200.42194092827003</v>
      </c>
      <c r="AI373" s="274" t="s">
        <v>329</v>
      </c>
      <c r="AJ373" s="374" t="s">
        <v>291</v>
      </c>
      <c r="AK373" s="369">
        <v>12</v>
      </c>
      <c r="AL373" s="321">
        <v>17</v>
      </c>
      <c r="AM373" s="323">
        <v>15</v>
      </c>
      <c r="AN373" s="419">
        <f t="shared" si="204"/>
        <v>151.16279069767444</v>
      </c>
      <c r="AO373" s="420">
        <f t="shared" si="204"/>
        <v>162.79069767441862</v>
      </c>
      <c r="AP373" s="420">
        <f t="shared" si="204"/>
        <v>174.41860465116281</v>
      </c>
      <c r="AQ373" s="420">
        <f t="shared" si="203"/>
        <v>186.04651162790699</v>
      </c>
      <c r="AR373" s="420">
        <f t="shared" si="203"/>
        <v>197.67441860465118</v>
      </c>
      <c r="AS373" s="420">
        <f t="shared" si="203"/>
        <v>209.30232558139537</v>
      </c>
      <c r="AT373" s="420">
        <f t="shared" si="203"/>
        <v>220.93023255813955</v>
      </c>
      <c r="AU373" s="324" t="str">
        <f t="shared" si="201"/>
        <v/>
      </c>
      <c r="AV373" s="421" t="str">
        <f t="shared" si="205"/>
        <v>VIP01</v>
      </c>
      <c r="AW373" s="324" t="str">
        <f t="shared" si="202"/>
        <v/>
      </c>
      <c r="AX373" s="422" t="str">
        <f>IF(G373&lt;2.55,"KI02",IF(AND(G373&gt;=2.55,G373&lt;3.3),IF(G373-J373&lt;=0.3,"KI03","KI04"),IF(G373&gt;=3.3,"KI05","")))</f>
        <v>KI03</v>
      </c>
      <c r="AY373" s="284"/>
      <c r="AZ373" s="286"/>
    </row>
    <row r="374" spans="1:52" s="271" customFormat="1" ht="13.5" customHeight="1" x14ac:dyDescent="0.2">
      <c r="A374" s="512" t="s">
        <v>175</v>
      </c>
      <c r="B374" s="313" t="s">
        <v>453</v>
      </c>
      <c r="C374" s="551">
        <v>3</v>
      </c>
      <c r="D374" s="336">
        <v>140</v>
      </c>
      <c r="E374" s="272">
        <v>190</v>
      </c>
      <c r="F374" s="337">
        <v>51</v>
      </c>
      <c r="G374" s="301">
        <v>3.1</v>
      </c>
      <c r="H374" s="299">
        <f t="shared" si="183"/>
        <v>57.232049947970857</v>
      </c>
      <c r="I374" s="300">
        <f t="shared" si="163"/>
        <v>1.022000891928051</v>
      </c>
      <c r="J374" s="404">
        <f t="shared" si="164"/>
        <v>2.7450980392156863</v>
      </c>
      <c r="K374" s="299">
        <f t="shared" si="184"/>
        <v>182.46811224489795</v>
      </c>
      <c r="L374" s="405">
        <f t="shared" si="208"/>
        <v>45.792750517958623</v>
      </c>
      <c r="M374" s="362">
        <f t="shared" si="185"/>
        <v>0.1144845034788109</v>
      </c>
      <c r="N374" s="406">
        <f t="shared" si="186"/>
        <v>0.28340896577246411</v>
      </c>
      <c r="O374" s="330" t="s">
        <v>8</v>
      </c>
      <c r="P374" s="286" t="s">
        <v>8</v>
      </c>
      <c r="Q374" s="427"/>
      <c r="R374" s="422">
        <v>550</v>
      </c>
      <c r="S374" s="422">
        <f t="shared" si="165"/>
        <v>575</v>
      </c>
      <c r="T374" s="422">
        <f t="shared" si="166"/>
        <v>600</v>
      </c>
      <c r="U374" s="422">
        <f t="shared" si="167"/>
        <v>625</v>
      </c>
      <c r="V374" s="422">
        <f t="shared" si="168"/>
        <v>650</v>
      </c>
      <c r="W374" s="422">
        <f t="shared" si="169"/>
        <v>675</v>
      </c>
      <c r="X374" s="422">
        <f t="shared" si="170"/>
        <v>700</v>
      </c>
      <c r="Y374" s="298"/>
      <c r="Z374" s="356"/>
      <c r="AA374" s="428"/>
      <c r="AB374" s="429"/>
      <c r="AC374" s="429"/>
      <c r="AD374" s="429"/>
      <c r="AE374" s="429"/>
      <c r="AF374" s="429"/>
      <c r="AG374" s="429"/>
      <c r="AH374" s="429"/>
      <c r="AI374" s="298"/>
      <c r="AJ374" s="374"/>
      <c r="AK374" s="369"/>
      <c r="AL374" s="321"/>
      <c r="AM374" s="323"/>
      <c r="AN374" s="360">
        <f t="shared" si="204"/>
        <v>255.81395348837211</v>
      </c>
      <c r="AO374" s="343">
        <f t="shared" si="204"/>
        <v>267.44186046511629</v>
      </c>
      <c r="AP374" s="343">
        <f t="shared" si="204"/>
        <v>279.06976744186045</v>
      </c>
      <c r="AQ374" s="343">
        <f t="shared" si="203"/>
        <v>290.69767441860466</v>
      </c>
      <c r="AR374" s="343">
        <f t="shared" si="203"/>
        <v>302.32558139534888</v>
      </c>
      <c r="AS374" s="343">
        <f t="shared" si="203"/>
        <v>313.95348837209303</v>
      </c>
      <c r="AT374" s="343">
        <f t="shared" si="203"/>
        <v>325.58139534883725</v>
      </c>
      <c r="AU374" s="284" t="str">
        <f t="shared" si="201"/>
        <v>151310-E-004</v>
      </c>
      <c r="AV374" s="309" t="str">
        <f t="shared" si="205"/>
        <v>VIP01</v>
      </c>
      <c r="AW374" s="324" t="str">
        <f t="shared" si="202"/>
        <v/>
      </c>
      <c r="AX374" s="324"/>
      <c r="AY374" s="284"/>
      <c r="AZ374" s="286"/>
    </row>
    <row r="375" spans="1:52" s="271" customFormat="1" ht="13.5" customHeight="1" x14ac:dyDescent="0.2">
      <c r="A375" s="512" t="s">
        <v>175</v>
      </c>
      <c r="B375" s="313" t="s">
        <v>454</v>
      </c>
      <c r="C375" s="551">
        <v>4</v>
      </c>
      <c r="D375" s="336">
        <v>162</v>
      </c>
      <c r="E375" s="272">
        <v>200</v>
      </c>
      <c r="F375" s="325">
        <v>51</v>
      </c>
      <c r="G375" s="301">
        <v>3.11</v>
      </c>
      <c r="H375" s="299">
        <f t="shared" si="183"/>
        <v>59.449343989412853</v>
      </c>
      <c r="I375" s="300">
        <f t="shared" si="163"/>
        <v>1.0615954283823723</v>
      </c>
      <c r="J375" s="404">
        <f t="shared" si="164"/>
        <v>3.1764705882352939</v>
      </c>
      <c r="K375" s="299">
        <f t="shared" si="184"/>
        <v>164.85615079365078</v>
      </c>
      <c r="L375" s="405">
        <f t="shared" si="208"/>
        <v>49.259524967258869</v>
      </c>
      <c r="M375" s="362">
        <f t="shared" si="185"/>
        <v>-2.137317949687912E-2</v>
      </c>
      <c r="N375" s="406">
        <f t="shared" si="186"/>
        <v>0.29255034503999333</v>
      </c>
      <c r="O375" s="330" t="s">
        <v>8</v>
      </c>
      <c r="P375" s="286" t="s">
        <v>8</v>
      </c>
      <c r="Q375" s="427"/>
      <c r="R375" s="422">
        <v>575</v>
      </c>
      <c r="S375" s="422">
        <f t="shared" si="165"/>
        <v>600</v>
      </c>
      <c r="T375" s="422">
        <f t="shared" si="166"/>
        <v>625</v>
      </c>
      <c r="U375" s="422">
        <f t="shared" si="167"/>
        <v>650</v>
      </c>
      <c r="V375" s="422">
        <f t="shared" si="168"/>
        <v>675</v>
      </c>
      <c r="W375" s="422">
        <f t="shared" si="169"/>
        <v>700</v>
      </c>
      <c r="X375" s="422">
        <f t="shared" si="170"/>
        <v>725</v>
      </c>
      <c r="Y375" s="298"/>
      <c r="Z375" s="356"/>
      <c r="AA375" s="428"/>
      <c r="AB375" s="429"/>
      <c r="AC375" s="429"/>
      <c r="AD375" s="429"/>
      <c r="AE375" s="429"/>
      <c r="AF375" s="429"/>
      <c r="AG375" s="429"/>
      <c r="AH375" s="429"/>
      <c r="AI375" s="298"/>
      <c r="AJ375" s="374"/>
      <c r="AK375" s="369"/>
      <c r="AL375" s="321"/>
      <c r="AM375" s="323"/>
      <c r="AN375" s="360">
        <f t="shared" si="204"/>
        <v>267.44186046511629</v>
      </c>
      <c r="AO375" s="343">
        <f t="shared" si="204"/>
        <v>279.06976744186045</v>
      </c>
      <c r="AP375" s="343">
        <f t="shared" si="204"/>
        <v>290.69767441860466</v>
      </c>
      <c r="AQ375" s="343">
        <f t="shared" si="203"/>
        <v>302.32558139534888</v>
      </c>
      <c r="AR375" s="343">
        <f t="shared" si="203"/>
        <v>313.95348837209303</v>
      </c>
      <c r="AS375" s="343">
        <f t="shared" si="203"/>
        <v>325.58139534883725</v>
      </c>
      <c r="AT375" s="343">
        <f t="shared" si="203"/>
        <v>337.2093023255814</v>
      </c>
      <c r="AU375" s="396" t="str">
        <f t="shared" si="201"/>
        <v>151310-E-003 + 3x151310-D-024</v>
      </c>
      <c r="AV375" s="309" t="str">
        <f t="shared" si="205"/>
        <v>VIP01</v>
      </c>
      <c r="AW375" s="324"/>
      <c r="AX375" s="422" t="str">
        <f t="shared" ref="AX375:AX398" si="209">IF(G375&lt;2.55,"KI02",IF(AND(G375&gt;=2.55,G375&lt;3.3),IF(G375-J375&lt;=0.3,"KI03","KI04"),IF(G375&gt;=3.3,"KI05","")))</f>
        <v>KI03</v>
      </c>
      <c r="AY375" s="284"/>
      <c r="AZ375" s="286"/>
    </row>
    <row r="376" spans="1:52" s="271" customFormat="1" ht="13.5" customHeight="1" x14ac:dyDescent="0.2">
      <c r="A376" s="513" t="s">
        <v>177</v>
      </c>
      <c r="B376" s="313" t="s">
        <v>178</v>
      </c>
      <c r="C376" s="551">
        <v>2</v>
      </c>
      <c r="D376" s="336">
        <v>200</v>
      </c>
      <c r="E376" s="272">
        <v>240</v>
      </c>
      <c r="F376" s="337">
        <v>76</v>
      </c>
      <c r="G376" s="301">
        <v>2.96</v>
      </c>
      <c r="H376" s="299">
        <f t="shared" si="183"/>
        <v>34.240321402483566</v>
      </c>
      <c r="I376" s="300">
        <f t="shared" ref="I376:I402" si="210">H376/56</f>
        <v>0.61143431075863508</v>
      </c>
      <c r="J376" s="404">
        <f t="shared" ref="J376:J402" si="211">D376/F376</f>
        <v>2.6315789473684212</v>
      </c>
      <c r="K376" s="299">
        <f t="shared" si="184"/>
        <v>154.71428571428569</v>
      </c>
      <c r="L376" s="405">
        <f t="shared" si="208"/>
        <v>54.732805519176516</v>
      </c>
      <c r="M376" s="362">
        <f t="shared" si="185"/>
        <v>0.11095305832147929</v>
      </c>
      <c r="N376" s="406">
        <f t="shared" si="186"/>
        <v>0.39791709837099559</v>
      </c>
      <c r="O376" s="330" t="s">
        <v>23</v>
      </c>
      <c r="P376" s="286" t="s">
        <v>23</v>
      </c>
      <c r="Q376" s="330" t="s">
        <v>18</v>
      </c>
      <c r="R376" s="272">
        <v>300</v>
      </c>
      <c r="S376" s="272">
        <f t="shared" ref="S376:S402" si="212">R376+25</f>
        <v>325</v>
      </c>
      <c r="T376" s="272">
        <f t="shared" ref="T376:T402" si="213">R376+50</f>
        <v>350</v>
      </c>
      <c r="U376" s="272">
        <f t="shared" ref="U376:U402" si="214">R376+75</f>
        <v>375</v>
      </c>
      <c r="V376" s="272">
        <f t="shared" ref="V376:V402" si="215">R376+100</f>
        <v>400</v>
      </c>
      <c r="W376" s="272">
        <f t="shared" ref="W376:W402" si="216">R376+125</f>
        <v>425</v>
      </c>
      <c r="X376" s="272">
        <f t="shared" ref="X376:X402" si="217">R376+150</f>
        <v>450</v>
      </c>
      <c r="Y376" s="274" t="s">
        <v>324</v>
      </c>
      <c r="Z376" s="355" t="s">
        <v>325</v>
      </c>
      <c r="AA376" s="360">
        <f>(R376-25)/2.37</f>
        <v>116.03375527426159</v>
      </c>
      <c r="AB376" s="343">
        <f>(R376)/2.37</f>
        <v>126.58227848101265</v>
      </c>
      <c r="AC376" s="343">
        <f>(R376+25)/2.37</f>
        <v>137.13080168776369</v>
      </c>
      <c r="AD376" s="343">
        <f>(R376+50)/2.37</f>
        <v>147.67932489451476</v>
      </c>
      <c r="AE376" s="343">
        <f>(R376+75)/2.37</f>
        <v>158.22784810126581</v>
      </c>
      <c r="AF376" s="343">
        <f>(R376+100)/2.37</f>
        <v>168.77637130801688</v>
      </c>
      <c r="AG376" s="343">
        <f>(R376+125)/2.37</f>
        <v>179.32489451476792</v>
      </c>
      <c r="AH376" s="343">
        <f>(R376+150)/2.37</f>
        <v>189.87341772151899</v>
      </c>
      <c r="AI376" s="274" t="s">
        <v>329</v>
      </c>
      <c r="AJ376" s="374" t="s">
        <v>291</v>
      </c>
      <c r="AK376" s="367" t="s">
        <v>250</v>
      </c>
      <c r="AL376" s="322" t="s">
        <v>251</v>
      </c>
      <c r="AM376" s="368" t="s">
        <v>245</v>
      </c>
      <c r="AN376" s="419">
        <f t="shared" si="204"/>
        <v>139.53488372093022</v>
      </c>
      <c r="AO376" s="420">
        <f t="shared" si="204"/>
        <v>151.16279069767444</v>
      </c>
      <c r="AP376" s="420">
        <f t="shared" si="204"/>
        <v>162.79069767441862</v>
      </c>
      <c r="AQ376" s="420">
        <f t="shared" si="203"/>
        <v>174.41860465116281</v>
      </c>
      <c r="AR376" s="420">
        <f t="shared" si="203"/>
        <v>186.04651162790699</v>
      </c>
      <c r="AS376" s="420">
        <f t="shared" si="203"/>
        <v>197.67441860465118</v>
      </c>
      <c r="AT376" s="420">
        <f t="shared" si="203"/>
        <v>209.30232558139537</v>
      </c>
      <c r="AU376" s="324" t="str">
        <f t="shared" si="201"/>
        <v/>
      </c>
      <c r="AV376" s="421" t="str">
        <f t="shared" si="205"/>
        <v>VIP01</v>
      </c>
      <c r="AW376" s="324" t="str">
        <f t="shared" si="202"/>
        <v/>
      </c>
      <c r="AX376" s="422" t="str">
        <f t="shared" si="209"/>
        <v>KI04</v>
      </c>
      <c r="AY376" s="285"/>
      <c r="AZ376" s="327"/>
    </row>
    <row r="377" spans="1:52" s="271" customFormat="1" ht="13.5" customHeight="1" x14ac:dyDescent="0.2">
      <c r="A377" s="513" t="s">
        <v>179</v>
      </c>
      <c r="B377" s="313" t="s">
        <v>180</v>
      </c>
      <c r="C377" s="551">
        <v>2</v>
      </c>
      <c r="D377" s="336">
        <v>230</v>
      </c>
      <c r="E377" s="272">
        <v>240</v>
      </c>
      <c r="F377" s="337">
        <v>76</v>
      </c>
      <c r="G377" s="301">
        <v>3.3</v>
      </c>
      <c r="H377" s="299">
        <f t="shared" si="183"/>
        <v>34.435261707988985</v>
      </c>
      <c r="I377" s="300">
        <f t="shared" si="210"/>
        <v>0.6149153876426604</v>
      </c>
      <c r="J377" s="404">
        <f t="shared" si="211"/>
        <v>3.0263157894736841</v>
      </c>
      <c r="K377" s="299">
        <f t="shared" si="184"/>
        <v>168.16770186335404</v>
      </c>
      <c r="L377" s="405">
        <f t="shared" si="208"/>
        <v>58.694394962381196</v>
      </c>
      <c r="M377" s="362">
        <f t="shared" si="185"/>
        <v>8.2934609250398722E-2</v>
      </c>
      <c r="N377" s="406">
        <f t="shared" si="186"/>
        <v>0.3805868136508086</v>
      </c>
      <c r="O377" s="330" t="s">
        <v>3</v>
      </c>
      <c r="P377" s="286" t="s">
        <v>4</v>
      </c>
      <c r="Q377" s="330" t="s">
        <v>18</v>
      </c>
      <c r="R377" s="272">
        <v>375</v>
      </c>
      <c r="S377" s="272">
        <f t="shared" si="212"/>
        <v>400</v>
      </c>
      <c r="T377" s="272">
        <f t="shared" si="213"/>
        <v>425</v>
      </c>
      <c r="U377" s="272">
        <f t="shared" si="214"/>
        <v>450</v>
      </c>
      <c r="V377" s="272">
        <f t="shared" si="215"/>
        <v>475</v>
      </c>
      <c r="W377" s="272">
        <f t="shared" si="216"/>
        <v>500</v>
      </c>
      <c r="X377" s="272">
        <f t="shared" si="217"/>
        <v>525</v>
      </c>
      <c r="Y377" s="274" t="s">
        <v>324</v>
      </c>
      <c r="Z377" s="355" t="s">
        <v>325</v>
      </c>
      <c r="AA377" s="360">
        <f>(R377-25)/2.37</f>
        <v>147.67932489451476</v>
      </c>
      <c r="AB377" s="343">
        <f>(R377)/2.37</f>
        <v>158.22784810126581</v>
      </c>
      <c r="AC377" s="343">
        <f>(R377+25)/2.37</f>
        <v>168.77637130801688</v>
      </c>
      <c r="AD377" s="343">
        <f>(R377+50)/2.37</f>
        <v>179.32489451476792</v>
      </c>
      <c r="AE377" s="343">
        <f>(R377+75)/2.37</f>
        <v>189.87341772151899</v>
      </c>
      <c r="AF377" s="343">
        <f>(R377+100)/2.37</f>
        <v>200.42194092827003</v>
      </c>
      <c r="AG377" s="343">
        <f>(R377+125)/2.37</f>
        <v>210.97046413502107</v>
      </c>
      <c r="AH377" s="343">
        <f>(R377+150)/2.37</f>
        <v>221.51898734177215</v>
      </c>
      <c r="AI377" s="274" t="s">
        <v>329</v>
      </c>
      <c r="AJ377" s="274" t="s">
        <v>328</v>
      </c>
      <c r="AK377" s="274" t="s">
        <v>284</v>
      </c>
      <c r="AL377" s="274" t="s">
        <v>285</v>
      </c>
      <c r="AM377" s="274" t="s">
        <v>666</v>
      </c>
      <c r="AN377" s="419">
        <f t="shared" si="204"/>
        <v>174.41860465116281</v>
      </c>
      <c r="AO377" s="420">
        <f t="shared" si="204"/>
        <v>186.04651162790699</v>
      </c>
      <c r="AP377" s="420">
        <f t="shared" si="204"/>
        <v>197.67441860465118</v>
      </c>
      <c r="AQ377" s="420">
        <f t="shared" si="203"/>
        <v>209.30232558139537</v>
      </c>
      <c r="AR377" s="420">
        <f t="shared" si="203"/>
        <v>220.93023255813955</v>
      </c>
      <c r="AS377" s="420">
        <f t="shared" si="203"/>
        <v>232.55813953488374</v>
      </c>
      <c r="AT377" s="420">
        <f t="shared" si="203"/>
        <v>244.18604651162792</v>
      </c>
      <c r="AU377" s="324" t="str">
        <f t="shared" si="201"/>
        <v/>
      </c>
      <c r="AV377" s="421" t="str">
        <f t="shared" si="205"/>
        <v>VIP01</v>
      </c>
      <c r="AW377" s="324" t="str">
        <f t="shared" si="202"/>
        <v/>
      </c>
      <c r="AX377" s="422" t="str">
        <f t="shared" si="209"/>
        <v>KI05</v>
      </c>
      <c r="AY377" s="285"/>
      <c r="AZ377" s="327"/>
    </row>
    <row r="378" spans="1:52" s="271" customFormat="1" ht="13.5" customHeight="1" x14ac:dyDescent="0.2">
      <c r="A378" s="470" t="s">
        <v>703</v>
      </c>
      <c r="B378" s="313" t="s">
        <v>704</v>
      </c>
      <c r="C378" s="551">
        <v>2</v>
      </c>
      <c r="D378" s="336">
        <v>150</v>
      </c>
      <c r="E378" s="272">
        <v>216</v>
      </c>
      <c r="F378" s="337">
        <v>63</v>
      </c>
      <c r="G378" s="301">
        <v>2.39</v>
      </c>
      <c r="H378" s="299">
        <f t="shared" si="183"/>
        <v>56.89676301185203</v>
      </c>
      <c r="I378" s="300">
        <f t="shared" si="210"/>
        <v>1.0160136252116434</v>
      </c>
      <c r="J378" s="404">
        <f t="shared" si="211"/>
        <v>2.3809523809523809</v>
      </c>
      <c r="K378" s="299">
        <f t="shared" si="184"/>
        <v>153.5625</v>
      </c>
      <c r="L378" s="405">
        <f t="shared" si="208"/>
        <v>47.4</v>
      </c>
      <c r="M378" s="362">
        <f t="shared" si="185"/>
        <v>3.7856146642758128E-3</v>
      </c>
      <c r="N378" s="406">
        <f t="shared" si="186"/>
        <v>0.30984205128205128</v>
      </c>
      <c r="O378" s="330"/>
      <c r="P378" s="286"/>
      <c r="Q378" s="330"/>
      <c r="R378" s="272">
        <v>325</v>
      </c>
      <c r="S378" s="272">
        <f t="shared" si="212"/>
        <v>350</v>
      </c>
      <c r="T378" s="272">
        <f t="shared" si="213"/>
        <v>375</v>
      </c>
      <c r="U378" s="272">
        <f t="shared" si="214"/>
        <v>400</v>
      </c>
      <c r="V378" s="272">
        <f t="shared" si="215"/>
        <v>425</v>
      </c>
      <c r="W378" s="272">
        <f t="shared" si="216"/>
        <v>450</v>
      </c>
      <c r="X378" s="272">
        <f t="shared" si="217"/>
        <v>475</v>
      </c>
      <c r="Y378" s="274"/>
      <c r="Z378" s="355"/>
      <c r="AA378" s="360"/>
      <c r="AB378" s="343"/>
      <c r="AC378" s="343"/>
      <c r="AD378" s="343"/>
      <c r="AE378" s="343"/>
      <c r="AF378" s="343"/>
      <c r="AG378" s="343"/>
      <c r="AH378" s="343"/>
      <c r="AI378" s="274"/>
      <c r="AJ378" s="587"/>
      <c r="AK378" s="588"/>
      <c r="AL378" s="274"/>
      <c r="AM378" s="587"/>
      <c r="AN378" s="338">
        <f t="shared" si="204"/>
        <v>151.16279069767444</v>
      </c>
      <c r="AO378" s="387">
        <f t="shared" si="204"/>
        <v>162.79069767441862</v>
      </c>
      <c r="AP378" s="387">
        <f t="shared" si="204"/>
        <v>174.41860465116281</v>
      </c>
      <c r="AQ378" s="387">
        <f t="shared" si="203"/>
        <v>186.04651162790699</v>
      </c>
      <c r="AR378" s="387">
        <f t="shared" si="203"/>
        <v>197.67441860465118</v>
      </c>
      <c r="AS378" s="387">
        <f t="shared" si="203"/>
        <v>209.30232558139537</v>
      </c>
      <c r="AT378" s="387">
        <f t="shared" si="203"/>
        <v>220.93023255813955</v>
      </c>
      <c r="AU378" s="272" t="str">
        <f t="shared" si="201"/>
        <v>151310-E-002</v>
      </c>
      <c r="AV378" s="394" t="str">
        <f t="shared" si="205"/>
        <v>VIP02</v>
      </c>
      <c r="AW378" s="272" t="str">
        <f t="shared" si="202"/>
        <v>151512-E-002</v>
      </c>
      <c r="AX378" s="272" t="str">
        <f t="shared" si="209"/>
        <v>KI02</v>
      </c>
      <c r="AY378" s="285"/>
      <c r="AZ378" s="327"/>
    </row>
    <row r="379" spans="1:52" s="271" customFormat="1" ht="13.5" customHeight="1" x14ac:dyDescent="0.2">
      <c r="A379" s="470" t="s">
        <v>667</v>
      </c>
      <c r="B379" s="313" t="s">
        <v>668</v>
      </c>
      <c r="C379" s="551">
        <v>2</v>
      </c>
      <c r="D379" s="336">
        <v>216</v>
      </c>
      <c r="E379" s="272">
        <v>240</v>
      </c>
      <c r="F379" s="337">
        <v>76</v>
      </c>
      <c r="G379" s="301">
        <v>2.89</v>
      </c>
      <c r="H379" s="299">
        <f t="shared" si="183"/>
        <v>41.905628524562687</v>
      </c>
      <c r="I379" s="300">
        <f t="shared" si="210"/>
        <v>0.74831479508147658</v>
      </c>
      <c r="J379" s="404">
        <f t="shared" si="211"/>
        <v>2.8421052631578947</v>
      </c>
      <c r="K379" s="299">
        <f t="shared" si="184"/>
        <v>167.12962962962962</v>
      </c>
      <c r="L379" s="405">
        <f t="shared" si="208"/>
        <v>56.879999999999995</v>
      </c>
      <c r="M379" s="362">
        <f t="shared" si="185"/>
        <v>1.6572573301766584E-2</v>
      </c>
      <c r="N379" s="406">
        <f t="shared" si="186"/>
        <v>0.34606989473684208</v>
      </c>
      <c r="O379" s="330" t="s">
        <v>4</v>
      </c>
      <c r="P379" s="286" t="s">
        <v>9</v>
      </c>
      <c r="Q379" s="330" t="s">
        <v>27</v>
      </c>
      <c r="R379" s="272">
        <v>350</v>
      </c>
      <c r="S379" s="272">
        <f t="shared" si="212"/>
        <v>375</v>
      </c>
      <c r="T379" s="272">
        <f t="shared" si="213"/>
        <v>400</v>
      </c>
      <c r="U379" s="272">
        <f t="shared" si="214"/>
        <v>425</v>
      </c>
      <c r="V379" s="272">
        <f t="shared" si="215"/>
        <v>450</v>
      </c>
      <c r="W379" s="272">
        <f t="shared" si="216"/>
        <v>475</v>
      </c>
      <c r="X379" s="272">
        <f t="shared" si="217"/>
        <v>500</v>
      </c>
      <c r="Y379" s="274" t="s">
        <v>324</v>
      </c>
      <c r="Z379" s="355" t="s">
        <v>325</v>
      </c>
      <c r="AA379" s="360">
        <f>(R379-25)/2.37</f>
        <v>137.13080168776369</v>
      </c>
      <c r="AB379" s="343">
        <f>(R379)/2.37</f>
        <v>147.67932489451476</v>
      </c>
      <c r="AC379" s="343">
        <f>(R379+25)/2.37</f>
        <v>158.22784810126581</v>
      </c>
      <c r="AD379" s="343">
        <f>(R379+50)/2.37</f>
        <v>168.77637130801688</v>
      </c>
      <c r="AE379" s="343">
        <f>(R379+75)/2.37</f>
        <v>179.32489451476792</v>
      </c>
      <c r="AF379" s="343">
        <f>(R379+100)/2.37</f>
        <v>189.87341772151899</v>
      </c>
      <c r="AG379" s="343">
        <f>(R379+125)/2.37</f>
        <v>200.42194092827003</v>
      </c>
      <c r="AH379" s="343">
        <f>(R379+150)/2.37</f>
        <v>210.97046413502107</v>
      </c>
      <c r="AI379" s="274" t="s">
        <v>329</v>
      </c>
      <c r="AJ379" s="374"/>
      <c r="AK379" s="367"/>
      <c r="AL379" s="322"/>
      <c r="AM379" s="368"/>
      <c r="AN379" s="419">
        <f t="shared" si="204"/>
        <v>162.79069767441862</v>
      </c>
      <c r="AO379" s="420">
        <f t="shared" si="204"/>
        <v>174.41860465116281</v>
      </c>
      <c r="AP379" s="420">
        <f t="shared" si="204"/>
        <v>186.04651162790699</v>
      </c>
      <c r="AQ379" s="420">
        <f t="shared" si="203"/>
        <v>197.67441860465118</v>
      </c>
      <c r="AR379" s="420">
        <f t="shared" si="203"/>
        <v>209.30232558139537</v>
      </c>
      <c r="AS379" s="420">
        <f t="shared" si="203"/>
        <v>220.93023255813955</v>
      </c>
      <c r="AT379" s="420">
        <f t="shared" si="203"/>
        <v>232.55813953488374</v>
      </c>
      <c r="AU379" s="324" t="str">
        <f t="shared" si="201"/>
        <v/>
      </c>
      <c r="AV379" s="421" t="str">
        <f t="shared" si="205"/>
        <v>VIP01</v>
      </c>
      <c r="AW379" s="324" t="str">
        <f t="shared" si="202"/>
        <v/>
      </c>
      <c r="AX379" s="422" t="str">
        <f t="shared" si="209"/>
        <v>KI03</v>
      </c>
      <c r="AY379" s="285"/>
      <c r="AZ379" s="327"/>
    </row>
    <row r="380" spans="1:52" s="271" customFormat="1" ht="13.5" customHeight="1" x14ac:dyDescent="0.2">
      <c r="A380" s="512" t="s">
        <v>641</v>
      </c>
      <c r="B380" s="313" t="s">
        <v>305</v>
      </c>
      <c r="C380" s="551">
        <v>2</v>
      </c>
      <c r="D380" s="336">
        <v>200</v>
      </c>
      <c r="E380" s="272">
        <v>222</v>
      </c>
      <c r="F380" s="337">
        <v>70</v>
      </c>
      <c r="G380" s="301">
        <v>4.55</v>
      </c>
      <c r="H380" s="299">
        <f t="shared" si="183"/>
        <v>24.15167250332086</v>
      </c>
      <c r="I380" s="300">
        <f t="shared" si="210"/>
        <v>0.43127986613072966</v>
      </c>
      <c r="J380" s="404">
        <f t="shared" si="211"/>
        <v>2.8571428571428572</v>
      </c>
      <c r="K380" s="299">
        <f t="shared" si="184"/>
        <v>218.75</v>
      </c>
      <c r="L380" s="405">
        <f t="shared" si="208"/>
        <v>54.732805519176516</v>
      </c>
      <c r="M380" s="362">
        <f t="shared" si="185"/>
        <v>0.37205651491365771</v>
      </c>
      <c r="N380" s="406">
        <f t="shared" si="186"/>
        <v>0.39845482417960504</v>
      </c>
      <c r="O380" s="330" t="s">
        <v>43</v>
      </c>
      <c r="P380" s="286" t="s">
        <v>43</v>
      </c>
      <c r="Q380" s="330" t="s">
        <v>18</v>
      </c>
      <c r="R380" s="272">
        <v>500</v>
      </c>
      <c r="S380" s="272">
        <f t="shared" si="212"/>
        <v>525</v>
      </c>
      <c r="T380" s="272">
        <f t="shared" si="213"/>
        <v>550</v>
      </c>
      <c r="U380" s="272">
        <f t="shared" si="214"/>
        <v>575</v>
      </c>
      <c r="V380" s="272">
        <f t="shared" si="215"/>
        <v>600</v>
      </c>
      <c r="W380" s="272">
        <f t="shared" si="216"/>
        <v>625</v>
      </c>
      <c r="X380" s="272">
        <f t="shared" si="217"/>
        <v>650</v>
      </c>
      <c r="Y380" s="274" t="s">
        <v>322</v>
      </c>
      <c r="Z380" s="355" t="s">
        <v>323</v>
      </c>
      <c r="AA380" s="360">
        <f>(R380-25)/2.52</f>
        <v>188.49206349206349</v>
      </c>
      <c r="AB380" s="343">
        <f>(R380)/2.52</f>
        <v>198.4126984126984</v>
      </c>
      <c r="AC380" s="343">
        <f>(R380+25)/2.52</f>
        <v>208.33333333333334</v>
      </c>
      <c r="AD380" s="343">
        <f>(R380+50)/2.52</f>
        <v>218.25396825396825</v>
      </c>
      <c r="AE380" s="343">
        <f>(R380+75)/2.52</f>
        <v>228.17460317460316</v>
      </c>
      <c r="AF380" s="343">
        <f>(R380+100)/2.52</f>
        <v>238.0952380952381</v>
      </c>
      <c r="AG380" s="343">
        <f>(R380+125)/2.52</f>
        <v>248.01587301587301</v>
      </c>
      <c r="AH380" s="343">
        <f>(R380+150)/2.52</f>
        <v>257.93650793650795</v>
      </c>
      <c r="AI380" s="274" t="s">
        <v>330</v>
      </c>
      <c r="AJ380" s="374" t="s">
        <v>291</v>
      </c>
      <c r="AK380" s="367" t="s">
        <v>247</v>
      </c>
      <c r="AL380" s="322" t="s">
        <v>246</v>
      </c>
      <c r="AM380" s="368" t="s">
        <v>248</v>
      </c>
      <c r="AN380" s="360">
        <f t="shared" si="204"/>
        <v>232.55813953488374</v>
      </c>
      <c r="AO380" s="343">
        <f t="shared" si="204"/>
        <v>244.18604651162792</v>
      </c>
      <c r="AP380" s="343">
        <f t="shared" si="204"/>
        <v>255.81395348837211</v>
      </c>
      <c r="AQ380" s="343">
        <f t="shared" si="203"/>
        <v>267.44186046511629</v>
      </c>
      <c r="AR380" s="343">
        <f t="shared" si="203"/>
        <v>279.06976744186045</v>
      </c>
      <c r="AS380" s="343">
        <f t="shared" si="203"/>
        <v>290.69767441860466</v>
      </c>
      <c r="AT380" s="343">
        <f t="shared" si="203"/>
        <v>302.32558139534888</v>
      </c>
      <c r="AU380" s="422" t="str">
        <f>IF(E380&gt;222,"",IF(E380=222,IF(D380&gt;179,"","151310-E-001"),IF(E380=216,"151310-E-002",IF(E380=190,"151310-E-004",IF(E380=200,IF(F380=57,"151310-E-003","151310-E-003 + 3x151310-D-024"),)))))</f>
        <v/>
      </c>
      <c r="AV380" s="421" t="str">
        <f t="shared" si="205"/>
        <v>VIP01</v>
      </c>
      <c r="AW380" s="422" t="str">
        <f t="shared" si="202"/>
        <v/>
      </c>
      <c r="AX380" s="422" t="str">
        <f t="shared" si="209"/>
        <v>KI05</v>
      </c>
      <c r="AY380" s="285"/>
      <c r="AZ380" s="327"/>
    </row>
    <row r="381" spans="1:52" s="271" customFormat="1" ht="13.5" customHeight="1" x14ac:dyDescent="0.2">
      <c r="A381" s="512" t="s">
        <v>641</v>
      </c>
      <c r="B381" s="313" t="s">
        <v>626</v>
      </c>
      <c r="C381" s="551">
        <v>3</v>
      </c>
      <c r="D381" s="336">
        <v>200</v>
      </c>
      <c r="E381" s="272">
        <v>267</v>
      </c>
      <c r="F381" s="337">
        <v>89</v>
      </c>
      <c r="G381" s="301">
        <v>2.63</v>
      </c>
      <c r="H381" s="299">
        <f t="shared" si="183"/>
        <v>32.529023117292432</v>
      </c>
      <c r="I381" s="300">
        <f t="shared" si="210"/>
        <v>0.5808754128087934</v>
      </c>
      <c r="J381" s="404">
        <f t="shared" si="211"/>
        <v>2.2471910112359552</v>
      </c>
      <c r="K381" s="299">
        <f t="shared" si="184"/>
        <v>159.12723214285714</v>
      </c>
      <c r="L381" s="405">
        <f t="shared" si="208"/>
        <v>54.732805519176516</v>
      </c>
      <c r="M381" s="362">
        <f t="shared" si="185"/>
        <v>0.14555474857948467</v>
      </c>
      <c r="N381" s="406">
        <f t="shared" si="186"/>
        <v>0.40254919335152639</v>
      </c>
      <c r="O381" s="330" t="s">
        <v>43</v>
      </c>
      <c r="P381" s="286" t="s">
        <v>43</v>
      </c>
      <c r="Q381" s="330" t="s">
        <v>30</v>
      </c>
      <c r="R381" s="272">
        <v>225</v>
      </c>
      <c r="S381" s="272">
        <f t="shared" si="212"/>
        <v>250</v>
      </c>
      <c r="T381" s="272">
        <f t="shared" si="213"/>
        <v>275</v>
      </c>
      <c r="U381" s="272">
        <f t="shared" si="214"/>
        <v>300</v>
      </c>
      <c r="V381" s="272">
        <f t="shared" si="215"/>
        <v>325</v>
      </c>
      <c r="W381" s="272">
        <f t="shared" si="216"/>
        <v>350</v>
      </c>
      <c r="X381" s="272">
        <f t="shared" si="217"/>
        <v>375</v>
      </c>
      <c r="Y381" s="274" t="s">
        <v>326</v>
      </c>
      <c r="Z381" s="355" t="s">
        <v>327</v>
      </c>
      <c r="AA381" s="360">
        <f>(R381-25)/2.15</f>
        <v>93.023255813953497</v>
      </c>
      <c r="AB381" s="343">
        <f>R381/2.15</f>
        <v>104.65116279069768</v>
      </c>
      <c r="AC381" s="343">
        <f>(R381+25)/2.37</f>
        <v>105.48523206751054</v>
      </c>
      <c r="AD381" s="343">
        <f>(R381+50)/2.15</f>
        <v>127.90697674418605</v>
      </c>
      <c r="AE381" s="343">
        <f>(R381+75)/2.15</f>
        <v>139.53488372093022</v>
      </c>
      <c r="AF381" s="343">
        <f>(R381+100)/2.15</f>
        <v>151.16279069767444</v>
      </c>
      <c r="AG381" s="343">
        <f>(R381+125)/2.15</f>
        <v>162.79069767441862</v>
      </c>
      <c r="AH381" s="343">
        <f>(R381+150)/2.15</f>
        <v>174.41860465116281</v>
      </c>
      <c r="AI381" s="274" t="s">
        <v>328</v>
      </c>
      <c r="AJ381" s="374" t="s">
        <v>291</v>
      </c>
      <c r="AK381" s="367" t="s">
        <v>248</v>
      </c>
      <c r="AL381" s="322" t="s">
        <v>250</v>
      </c>
      <c r="AM381" s="368" t="s">
        <v>244</v>
      </c>
      <c r="AN381" s="419">
        <f t="shared" si="204"/>
        <v>104.65116279069768</v>
      </c>
      <c r="AO381" s="420">
        <f t="shared" si="204"/>
        <v>116.27906976744187</v>
      </c>
      <c r="AP381" s="420">
        <f t="shared" si="204"/>
        <v>127.90697674418605</v>
      </c>
      <c r="AQ381" s="420">
        <f t="shared" si="203"/>
        <v>139.53488372093022</v>
      </c>
      <c r="AR381" s="420">
        <f t="shared" si="203"/>
        <v>151.16279069767444</v>
      </c>
      <c r="AS381" s="420">
        <f t="shared" si="203"/>
        <v>162.79069767441862</v>
      </c>
      <c r="AT381" s="420">
        <f t="shared" si="203"/>
        <v>174.41860465116281</v>
      </c>
      <c r="AU381" s="324" t="str">
        <f t="shared" ref="AU381:AU402" si="218">IF(E381&gt;222,"",IF(E381=222,IF(D381&gt;179,"","151310-E-001"),IF(E381=216,"151310-E-002",IF(E381=190,"151310-E-004",IF(E381=200,IF(F381=57,"151310-E-003","151310-E-003 + 3x151310-D-024"),)))))</f>
        <v/>
      </c>
      <c r="AV381" s="421" t="str">
        <f t="shared" si="205"/>
        <v>VIP01</v>
      </c>
      <c r="AW381" s="324" t="str">
        <f t="shared" si="202"/>
        <v/>
      </c>
      <c r="AX381" s="422" t="str">
        <f t="shared" si="209"/>
        <v>KI04</v>
      </c>
      <c r="AY381" s="285"/>
      <c r="AZ381" s="327"/>
    </row>
    <row r="382" spans="1:52" s="271" customFormat="1" ht="13.5" customHeight="1" x14ac:dyDescent="0.2">
      <c r="A382" s="512" t="s">
        <v>641</v>
      </c>
      <c r="B382" s="348" t="s">
        <v>700</v>
      </c>
      <c r="C382" s="554">
        <v>4</v>
      </c>
      <c r="D382" s="336">
        <v>162</v>
      </c>
      <c r="E382" s="272">
        <v>216</v>
      </c>
      <c r="F382" s="337">
        <v>63</v>
      </c>
      <c r="G382" s="301">
        <v>2.78</v>
      </c>
      <c r="H382" s="299">
        <f t="shared" si="183"/>
        <v>51.757155426737754</v>
      </c>
      <c r="I382" s="300">
        <f t="shared" si="210"/>
        <v>0.9242349183346027</v>
      </c>
      <c r="J382" s="404">
        <f t="shared" si="211"/>
        <v>2.5714285714285716</v>
      </c>
      <c r="K382" s="299">
        <f t="shared" si="184"/>
        <v>175</v>
      </c>
      <c r="L382" s="405">
        <f t="shared" si="208"/>
        <v>49.259524967258869</v>
      </c>
      <c r="M382" s="362">
        <f t="shared" si="185"/>
        <v>7.5025693730729565E-2</v>
      </c>
      <c r="N382" s="406">
        <f t="shared" si="186"/>
        <v>0.30431439868662141</v>
      </c>
      <c r="O382" s="330" t="s">
        <v>17</v>
      </c>
      <c r="P382" s="286" t="s">
        <v>43</v>
      </c>
      <c r="Q382" s="330" t="s">
        <v>27</v>
      </c>
      <c r="R382" s="272">
        <v>400</v>
      </c>
      <c r="S382" s="272">
        <f t="shared" si="212"/>
        <v>425</v>
      </c>
      <c r="T382" s="272">
        <f t="shared" si="213"/>
        <v>450</v>
      </c>
      <c r="U382" s="272">
        <f t="shared" si="214"/>
        <v>475</v>
      </c>
      <c r="V382" s="272">
        <f t="shared" si="215"/>
        <v>500</v>
      </c>
      <c r="W382" s="272">
        <f t="shared" si="216"/>
        <v>525</v>
      </c>
      <c r="X382" s="272">
        <f t="shared" si="217"/>
        <v>550</v>
      </c>
      <c r="Y382" s="274" t="s">
        <v>321</v>
      </c>
      <c r="Z382" s="356"/>
      <c r="AA382" s="360">
        <f>(R382-25)/2.6</f>
        <v>144.23076923076923</v>
      </c>
      <c r="AB382" s="343">
        <f>R382/2.6</f>
        <v>153.84615384615384</v>
      </c>
      <c r="AC382" s="343">
        <f>(R382+25)/2.6</f>
        <v>163.46153846153845</v>
      </c>
      <c r="AD382" s="343">
        <f>(R382+50)/2.6</f>
        <v>173.07692307692307</v>
      </c>
      <c r="AE382" s="343">
        <f>(R382+75)/2.6</f>
        <v>182.69230769230768</v>
      </c>
      <c r="AF382" s="343">
        <f>(R382+100)/2.6</f>
        <v>192.30769230769229</v>
      </c>
      <c r="AG382" s="343">
        <f>(R382+125)/2.6</f>
        <v>201.92307692307691</v>
      </c>
      <c r="AH382" s="343">
        <f>(R382+150)/2.6</f>
        <v>211.53846153846152</v>
      </c>
      <c r="AI382" s="274" t="s">
        <v>331</v>
      </c>
      <c r="AJ382" s="374"/>
      <c r="AK382" s="367"/>
      <c r="AL382" s="322"/>
      <c r="AM382" s="368"/>
      <c r="AN382" s="360">
        <f t="shared" si="204"/>
        <v>186.04651162790699</v>
      </c>
      <c r="AO382" s="343">
        <f t="shared" si="204"/>
        <v>197.67441860465118</v>
      </c>
      <c r="AP382" s="343">
        <f t="shared" si="204"/>
        <v>209.30232558139537</v>
      </c>
      <c r="AQ382" s="343">
        <f t="shared" si="203"/>
        <v>220.93023255813955</v>
      </c>
      <c r="AR382" s="343">
        <f t="shared" si="203"/>
        <v>232.55813953488374</v>
      </c>
      <c r="AS382" s="343">
        <f t="shared" si="203"/>
        <v>244.18604651162792</v>
      </c>
      <c r="AT382" s="343">
        <f t="shared" si="203"/>
        <v>255.81395348837211</v>
      </c>
      <c r="AU382" s="284" t="str">
        <f t="shared" si="218"/>
        <v>151310-E-002</v>
      </c>
      <c r="AV382" s="309" t="str">
        <f t="shared" si="205"/>
        <v>VIP01</v>
      </c>
      <c r="AW382" s="284" t="str">
        <f t="shared" si="202"/>
        <v>151512-E-002</v>
      </c>
      <c r="AX382" s="284" t="str">
        <f t="shared" si="209"/>
        <v>KI03</v>
      </c>
      <c r="AY382" s="320"/>
      <c r="AZ382" s="328"/>
    </row>
    <row r="383" spans="1:52" s="271" customFormat="1" ht="13.5" customHeight="1" x14ac:dyDescent="0.2">
      <c r="A383" s="512" t="s">
        <v>641</v>
      </c>
      <c r="B383" s="348" t="s">
        <v>551</v>
      </c>
      <c r="C383" s="554">
        <v>5</v>
      </c>
      <c r="D383" s="336">
        <v>162</v>
      </c>
      <c r="E383" s="272">
        <v>216</v>
      </c>
      <c r="F383" s="337">
        <v>63</v>
      </c>
      <c r="G383" s="301">
        <v>2.78</v>
      </c>
      <c r="H383" s="299">
        <f t="shared" si="183"/>
        <v>51.757155426737754</v>
      </c>
      <c r="I383" s="300">
        <f t="shared" si="210"/>
        <v>0.9242349183346027</v>
      </c>
      <c r="J383" s="404">
        <f t="shared" si="211"/>
        <v>2.5714285714285716</v>
      </c>
      <c r="K383" s="299">
        <f t="shared" si="184"/>
        <v>175</v>
      </c>
      <c r="L383" s="405">
        <f t="shared" si="208"/>
        <v>49.259524967258869</v>
      </c>
      <c r="M383" s="362">
        <f t="shared" si="185"/>
        <v>7.5025693730729565E-2</v>
      </c>
      <c r="N383" s="406">
        <f t="shared" si="186"/>
        <v>0.30431439868662141</v>
      </c>
      <c r="O383" s="330" t="s">
        <v>566</v>
      </c>
      <c r="P383" s="286" t="s">
        <v>43</v>
      </c>
      <c r="Q383" s="330" t="s">
        <v>27</v>
      </c>
      <c r="R383" s="272">
        <v>400</v>
      </c>
      <c r="S383" s="272">
        <f t="shared" si="212"/>
        <v>425</v>
      </c>
      <c r="T383" s="272">
        <f t="shared" si="213"/>
        <v>450</v>
      </c>
      <c r="U383" s="272">
        <f t="shared" si="214"/>
        <v>475</v>
      </c>
      <c r="V383" s="272">
        <f t="shared" si="215"/>
        <v>500</v>
      </c>
      <c r="W383" s="272">
        <f t="shared" si="216"/>
        <v>525</v>
      </c>
      <c r="X383" s="272">
        <f t="shared" si="217"/>
        <v>550</v>
      </c>
      <c r="Y383" s="274" t="s">
        <v>321</v>
      </c>
      <c r="Z383" s="355"/>
      <c r="AA383" s="360">
        <f>(R383-25)/2.6</f>
        <v>144.23076923076923</v>
      </c>
      <c r="AB383" s="343">
        <f>R383/2.6</f>
        <v>153.84615384615384</v>
      </c>
      <c r="AC383" s="343">
        <f>(R383+25)/2.6</f>
        <v>163.46153846153845</v>
      </c>
      <c r="AD383" s="343">
        <f>(R383+50)/2.6</f>
        <v>173.07692307692307</v>
      </c>
      <c r="AE383" s="343">
        <f>(R383+75)/2.6</f>
        <v>182.69230769230768</v>
      </c>
      <c r="AF383" s="343">
        <f>(R383+100)/2.6</f>
        <v>192.30769230769229</v>
      </c>
      <c r="AG383" s="343">
        <f>(R383+125)/2.6</f>
        <v>201.92307692307691</v>
      </c>
      <c r="AH383" s="343">
        <f>(R383+150)/2.6</f>
        <v>211.53846153846152</v>
      </c>
      <c r="AI383" s="274" t="s">
        <v>331</v>
      </c>
      <c r="AJ383" s="374"/>
      <c r="AK383" s="367"/>
      <c r="AL383" s="322"/>
      <c r="AM383" s="368"/>
      <c r="AN383" s="360">
        <f t="shared" si="204"/>
        <v>186.04651162790699</v>
      </c>
      <c r="AO383" s="343">
        <f t="shared" si="204"/>
        <v>197.67441860465118</v>
      </c>
      <c r="AP383" s="343">
        <f t="shared" si="204"/>
        <v>209.30232558139537</v>
      </c>
      <c r="AQ383" s="343">
        <f t="shared" si="203"/>
        <v>220.93023255813955</v>
      </c>
      <c r="AR383" s="343">
        <f t="shared" si="203"/>
        <v>232.55813953488374</v>
      </c>
      <c r="AS383" s="343">
        <f t="shared" si="203"/>
        <v>244.18604651162792</v>
      </c>
      <c r="AT383" s="343">
        <f t="shared" si="203"/>
        <v>255.81395348837211</v>
      </c>
      <c r="AU383" s="284" t="str">
        <f t="shared" si="218"/>
        <v>151310-E-002</v>
      </c>
      <c r="AV383" s="309" t="str">
        <f t="shared" si="205"/>
        <v>VIP01</v>
      </c>
      <c r="AW383" s="284" t="str">
        <f t="shared" si="202"/>
        <v>151512-E-002</v>
      </c>
      <c r="AX383" s="284" t="str">
        <f t="shared" si="209"/>
        <v>KI03</v>
      </c>
      <c r="AY383" s="320"/>
      <c r="AZ383" s="328"/>
    </row>
    <row r="384" spans="1:52" s="271" customFormat="1" ht="13.5" customHeight="1" x14ac:dyDescent="0.2">
      <c r="A384" s="512" t="s">
        <v>641</v>
      </c>
      <c r="B384" s="313" t="s">
        <v>552</v>
      </c>
      <c r="C384" s="551">
        <v>6</v>
      </c>
      <c r="D384" s="336">
        <v>184</v>
      </c>
      <c r="E384" s="272">
        <v>222</v>
      </c>
      <c r="F384" s="337">
        <v>70</v>
      </c>
      <c r="G384" s="301">
        <v>3.25</v>
      </c>
      <c r="H384" s="299">
        <f t="shared" si="183"/>
        <v>35.502958579881657</v>
      </c>
      <c r="I384" s="300">
        <f t="shared" si="210"/>
        <v>0.63398140321217245</v>
      </c>
      <c r="J384" s="404">
        <f t="shared" si="211"/>
        <v>2.6285714285714286</v>
      </c>
      <c r="K384" s="299">
        <f t="shared" si="184"/>
        <v>178.32880434782609</v>
      </c>
      <c r="L384" s="405">
        <f t="shared" si="208"/>
        <v>52.497862813642236</v>
      </c>
      <c r="M384" s="362">
        <f t="shared" si="185"/>
        <v>0.19120879120879122</v>
      </c>
      <c r="N384" s="406">
        <f t="shared" si="186"/>
        <v>0.3639851821745862</v>
      </c>
      <c r="O384" s="330" t="s">
        <v>43</v>
      </c>
      <c r="P384" s="286" t="s">
        <v>43</v>
      </c>
      <c r="Q384" s="330" t="s">
        <v>19</v>
      </c>
      <c r="R384" s="272">
        <v>375</v>
      </c>
      <c r="S384" s="272">
        <f t="shared" si="212"/>
        <v>400</v>
      </c>
      <c r="T384" s="272">
        <f t="shared" si="213"/>
        <v>425</v>
      </c>
      <c r="U384" s="272">
        <f t="shared" si="214"/>
        <v>450</v>
      </c>
      <c r="V384" s="272">
        <f t="shared" si="215"/>
        <v>475</v>
      </c>
      <c r="W384" s="272">
        <f t="shared" si="216"/>
        <v>500</v>
      </c>
      <c r="X384" s="272">
        <f t="shared" si="217"/>
        <v>525</v>
      </c>
      <c r="Y384" s="274" t="s">
        <v>322</v>
      </c>
      <c r="Z384" s="355" t="s">
        <v>323</v>
      </c>
      <c r="AA384" s="360">
        <f>(R384-25)/2.52</f>
        <v>138.88888888888889</v>
      </c>
      <c r="AB384" s="343">
        <f>(R384)/2.25</f>
        <v>166.66666666666666</v>
      </c>
      <c r="AC384" s="343">
        <f>(R384+25)/2.52</f>
        <v>158.73015873015873</v>
      </c>
      <c r="AD384" s="343">
        <f>(R384+50)/2.52</f>
        <v>168.65079365079364</v>
      </c>
      <c r="AE384" s="343">
        <f>(R384+75)/2.52</f>
        <v>178.57142857142858</v>
      </c>
      <c r="AF384" s="343">
        <f>(R384+100)/2.52</f>
        <v>188.49206349206349</v>
      </c>
      <c r="AG384" s="343">
        <f>(R384+125)/2.52</f>
        <v>198.4126984126984</v>
      </c>
      <c r="AH384" s="343">
        <f>(R384+150)/2.52</f>
        <v>208.33333333333334</v>
      </c>
      <c r="AI384" s="274" t="s">
        <v>330</v>
      </c>
      <c r="AJ384" s="374" t="s">
        <v>291</v>
      </c>
      <c r="AK384" s="367"/>
      <c r="AL384" s="322"/>
      <c r="AM384" s="368"/>
      <c r="AN384" s="360">
        <f t="shared" si="204"/>
        <v>174.41860465116281</v>
      </c>
      <c r="AO384" s="343">
        <f t="shared" si="204"/>
        <v>186.04651162790699</v>
      </c>
      <c r="AP384" s="343">
        <f t="shared" si="204"/>
        <v>197.67441860465118</v>
      </c>
      <c r="AQ384" s="343">
        <f t="shared" si="203"/>
        <v>209.30232558139537</v>
      </c>
      <c r="AR384" s="343">
        <f t="shared" si="203"/>
        <v>220.93023255813955</v>
      </c>
      <c r="AS384" s="343">
        <f t="shared" si="203"/>
        <v>232.55813953488374</v>
      </c>
      <c r="AT384" s="343">
        <f t="shared" si="203"/>
        <v>244.18604651162792</v>
      </c>
      <c r="AU384" s="422" t="str">
        <f t="shared" si="218"/>
        <v/>
      </c>
      <c r="AV384" s="421" t="str">
        <f t="shared" si="205"/>
        <v>VIP01</v>
      </c>
      <c r="AW384" s="284" t="str">
        <f t="shared" si="202"/>
        <v/>
      </c>
      <c r="AX384" s="284" t="str">
        <f t="shared" si="209"/>
        <v>KI04</v>
      </c>
      <c r="AY384" s="285"/>
      <c r="AZ384" s="327"/>
    </row>
    <row r="385" spans="1:54" s="30" customFormat="1" ht="15.75" customHeight="1" x14ac:dyDescent="0.2">
      <c r="A385" s="512" t="s">
        <v>641</v>
      </c>
      <c r="B385" s="483" t="s">
        <v>614</v>
      </c>
      <c r="C385" s="554">
        <v>7</v>
      </c>
      <c r="D385" s="466">
        <v>170</v>
      </c>
      <c r="E385" s="467">
        <v>222</v>
      </c>
      <c r="F385" s="468">
        <v>70</v>
      </c>
      <c r="G385" s="484">
        <v>2.9</v>
      </c>
      <c r="H385" s="481">
        <f t="shared" si="183"/>
        <v>44.589774078478001</v>
      </c>
      <c r="I385" s="485">
        <f t="shared" si="210"/>
        <v>0.79624596568710715</v>
      </c>
      <c r="J385" s="486">
        <f t="shared" si="211"/>
        <v>2.4285714285714284</v>
      </c>
      <c r="K385" s="481">
        <f t="shared" si="184"/>
        <v>193.01470588235296</v>
      </c>
      <c r="L385" s="487">
        <f t="shared" si="208"/>
        <v>50.461153375641345</v>
      </c>
      <c r="M385" s="488">
        <f t="shared" si="185"/>
        <v>0.16256157635467985</v>
      </c>
      <c r="N385" s="489">
        <f t="shared" si="186"/>
        <v>0.31218633555063446</v>
      </c>
      <c r="O385" s="466" t="s">
        <v>17</v>
      </c>
      <c r="P385" s="468" t="s">
        <v>43</v>
      </c>
      <c r="Q385" s="466" t="s">
        <v>27</v>
      </c>
      <c r="R385" s="467">
        <v>375</v>
      </c>
      <c r="S385" s="467">
        <f t="shared" si="212"/>
        <v>400</v>
      </c>
      <c r="T385" s="467">
        <f t="shared" si="213"/>
        <v>425</v>
      </c>
      <c r="U385" s="467">
        <f t="shared" si="214"/>
        <v>450</v>
      </c>
      <c r="V385" s="467">
        <f t="shared" si="215"/>
        <v>475</v>
      </c>
      <c r="W385" s="467">
        <f t="shared" si="216"/>
        <v>500</v>
      </c>
      <c r="X385" s="467">
        <f t="shared" si="217"/>
        <v>525</v>
      </c>
      <c r="Y385" s="490" t="s">
        <v>322</v>
      </c>
      <c r="Z385" s="491" t="s">
        <v>323</v>
      </c>
      <c r="AA385" s="492">
        <f>(R385-25)/2.52</f>
        <v>138.88888888888889</v>
      </c>
      <c r="AB385" s="481">
        <f>(R385)/2.25</f>
        <v>166.66666666666666</v>
      </c>
      <c r="AC385" s="481">
        <f>(R385+25)/2.52</f>
        <v>158.73015873015873</v>
      </c>
      <c r="AD385" s="481">
        <f>(R385+50)/2.52</f>
        <v>168.65079365079364</v>
      </c>
      <c r="AE385" s="481">
        <f>(R385+75)/2.52</f>
        <v>178.57142857142858</v>
      </c>
      <c r="AF385" s="481">
        <f>(R385+100)/2.52</f>
        <v>188.49206349206349</v>
      </c>
      <c r="AG385" s="481">
        <f>(R385+125)/2.52</f>
        <v>198.4126984126984</v>
      </c>
      <c r="AH385" s="481">
        <f>(R385+150)/2.52</f>
        <v>208.33333333333334</v>
      </c>
      <c r="AI385" s="490" t="s">
        <v>330</v>
      </c>
      <c r="AJ385" s="493"/>
      <c r="AK385" s="494"/>
      <c r="AL385" s="495"/>
      <c r="AM385" s="496"/>
      <c r="AN385" s="492">
        <f t="shared" si="204"/>
        <v>174.41860465116281</v>
      </c>
      <c r="AO385" s="481">
        <f t="shared" si="204"/>
        <v>186.04651162790699</v>
      </c>
      <c r="AP385" s="481">
        <f t="shared" si="204"/>
        <v>197.67441860465118</v>
      </c>
      <c r="AQ385" s="481">
        <f t="shared" si="203"/>
        <v>209.30232558139537</v>
      </c>
      <c r="AR385" s="481">
        <f t="shared" si="203"/>
        <v>220.93023255813955</v>
      </c>
      <c r="AS385" s="481">
        <f t="shared" si="203"/>
        <v>232.55813953488374</v>
      </c>
      <c r="AT385" s="481">
        <f t="shared" si="203"/>
        <v>244.18604651162792</v>
      </c>
      <c r="AU385" s="467" t="str">
        <f t="shared" si="218"/>
        <v>151310-E-001</v>
      </c>
      <c r="AV385" s="482" t="str">
        <f t="shared" si="205"/>
        <v>VIP01</v>
      </c>
      <c r="AW385" s="467" t="str">
        <f t="shared" si="202"/>
        <v>151512-E-001</v>
      </c>
      <c r="AX385" s="467" t="str">
        <f t="shared" si="209"/>
        <v>KI04</v>
      </c>
      <c r="AY385" s="497"/>
      <c r="AZ385" s="498"/>
      <c r="BB385" s="271"/>
    </row>
    <row r="386" spans="1:54" s="271" customFormat="1" ht="13.5" customHeight="1" x14ac:dyDescent="0.2">
      <c r="A386" s="512" t="s">
        <v>181</v>
      </c>
      <c r="B386" s="313" t="s">
        <v>182</v>
      </c>
      <c r="C386" s="551">
        <v>2</v>
      </c>
      <c r="D386" s="336">
        <v>178</v>
      </c>
      <c r="E386" s="272">
        <v>216</v>
      </c>
      <c r="F386" s="337">
        <v>63</v>
      </c>
      <c r="G386" s="301">
        <v>3</v>
      </c>
      <c r="H386" s="299">
        <f t="shared" si="183"/>
        <v>47.222222222222221</v>
      </c>
      <c r="I386" s="300">
        <f t="shared" si="210"/>
        <v>0.84325396825396826</v>
      </c>
      <c r="J386" s="404">
        <f t="shared" si="211"/>
        <v>2.8253968253968256</v>
      </c>
      <c r="K386" s="299">
        <f t="shared" si="184"/>
        <v>169.22401685393257</v>
      </c>
      <c r="L386" s="405">
        <f t="shared" si="208"/>
        <v>51.634825457243487</v>
      </c>
      <c r="M386" s="362">
        <f t="shared" si="185"/>
        <v>5.8201058201058142E-2</v>
      </c>
      <c r="N386" s="406">
        <f t="shared" si="186"/>
        <v>0.32398321855525325</v>
      </c>
      <c r="O386" s="330" t="s">
        <v>4</v>
      </c>
      <c r="P386" s="286" t="s">
        <v>4</v>
      </c>
      <c r="Q386" s="330" t="s">
        <v>27</v>
      </c>
      <c r="R386" s="272">
        <v>425</v>
      </c>
      <c r="S386" s="272">
        <f t="shared" si="212"/>
        <v>450</v>
      </c>
      <c r="T386" s="272">
        <f t="shared" si="213"/>
        <v>475</v>
      </c>
      <c r="U386" s="272">
        <f t="shared" si="214"/>
        <v>500</v>
      </c>
      <c r="V386" s="272">
        <f t="shared" si="215"/>
        <v>525</v>
      </c>
      <c r="W386" s="272">
        <f t="shared" si="216"/>
        <v>550</v>
      </c>
      <c r="X386" s="272">
        <f t="shared" si="217"/>
        <v>575</v>
      </c>
      <c r="Y386" s="274" t="s">
        <v>321</v>
      </c>
      <c r="Z386" s="356"/>
      <c r="AA386" s="360">
        <f>(R386-25)/2.6</f>
        <v>153.84615384615384</v>
      </c>
      <c r="AB386" s="343">
        <f>R386/2.6</f>
        <v>163.46153846153845</v>
      </c>
      <c r="AC386" s="343">
        <f>(R386+25)/2.6</f>
        <v>173.07692307692307</v>
      </c>
      <c r="AD386" s="343">
        <f>(R386+50)/2.6</f>
        <v>182.69230769230768</v>
      </c>
      <c r="AE386" s="343">
        <f>(R386+75)/2.6</f>
        <v>192.30769230769229</v>
      </c>
      <c r="AF386" s="343">
        <f>(R386+100)/2.6</f>
        <v>201.92307692307691</v>
      </c>
      <c r="AG386" s="343">
        <f>(R386+125)/2.6</f>
        <v>211.53846153846152</v>
      </c>
      <c r="AH386" s="343">
        <f>(R386+150)/2.6</f>
        <v>221.15384615384616</v>
      </c>
      <c r="AI386" s="274" t="s">
        <v>331</v>
      </c>
      <c r="AJ386" s="374" t="s">
        <v>291</v>
      </c>
      <c r="AK386" s="369">
        <v>10</v>
      </c>
      <c r="AL386" s="321">
        <v>17</v>
      </c>
      <c r="AM386" s="323">
        <v>15</v>
      </c>
      <c r="AN386" s="360">
        <f t="shared" si="204"/>
        <v>197.67441860465118</v>
      </c>
      <c r="AO386" s="343">
        <f t="shared" si="204"/>
        <v>209.30232558139537</v>
      </c>
      <c r="AP386" s="343">
        <f t="shared" si="204"/>
        <v>220.93023255813955</v>
      </c>
      <c r="AQ386" s="343">
        <f t="shared" si="203"/>
        <v>232.55813953488374</v>
      </c>
      <c r="AR386" s="343">
        <f t="shared" si="203"/>
        <v>244.18604651162792</v>
      </c>
      <c r="AS386" s="343">
        <f t="shared" si="203"/>
        <v>255.81395348837211</v>
      </c>
      <c r="AT386" s="343">
        <f t="shared" si="203"/>
        <v>267.44186046511629</v>
      </c>
      <c r="AU386" s="284" t="str">
        <f t="shared" si="218"/>
        <v>151310-E-002</v>
      </c>
      <c r="AV386" s="309" t="str">
        <f t="shared" si="205"/>
        <v>VIP01</v>
      </c>
      <c r="AW386" s="284" t="str">
        <f t="shared" si="202"/>
        <v>151512-E-002</v>
      </c>
      <c r="AX386" s="284" t="str">
        <f t="shared" si="209"/>
        <v>KI03</v>
      </c>
      <c r="AY386" s="284"/>
      <c r="AZ386" s="286"/>
    </row>
    <row r="387" spans="1:54" s="271" customFormat="1" ht="13.5" customHeight="1" x14ac:dyDescent="0.2">
      <c r="A387" s="512" t="s">
        <v>181</v>
      </c>
      <c r="B387" s="348" t="s">
        <v>401</v>
      </c>
      <c r="C387" s="554">
        <v>3</v>
      </c>
      <c r="D387" s="336">
        <v>163</v>
      </c>
      <c r="E387" s="272">
        <v>216</v>
      </c>
      <c r="F387" s="337">
        <v>63</v>
      </c>
      <c r="G387" s="301">
        <v>2.7</v>
      </c>
      <c r="H387" s="299">
        <f t="shared" si="183"/>
        <v>51.440329218106989</v>
      </c>
      <c r="I387" s="300">
        <f t="shared" si="210"/>
        <v>0.91857730746619626</v>
      </c>
      <c r="J387" s="404">
        <f t="shared" si="211"/>
        <v>2.5873015873015874</v>
      </c>
      <c r="K387" s="299">
        <f t="shared" si="184"/>
        <v>163.05598159509202</v>
      </c>
      <c r="L387" s="405">
        <f t="shared" si="208"/>
        <v>49.411326636713568</v>
      </c>
      <c r="M387" s="362">
        <f t="shared" si="185"/>
        <v>4.1740152851263979E-2</v>
      </c>
      <c r="N387" s="406">
        <f t="shared" si="186"/>
        <v>0.31623249047496688</v>
      </c>
      <c r="O387" s="330" t="s">
        <v>4</v>
      </c>
      <c r="P387" s="286" t="s">
        <v>61</v>
      </c>
      <c r="Q387" s="330"/>
      <c r="R387" s="272">
        <v>375</v>
      </c>
      <c r="S387" s="272">
        <f t="shared" si="212"/>
        <v>400</v>
      </c>
      <c r="T387" s="272">
        <f t="shared" si="213"/>
        <v>425</v>
      </c>
      <c r="U387" s="272">
        <f t="shared" si="214"/>
        <v>450</v>
      </c>
      <c r="V387" s="272">
        <f t="shared" si="215"/>
        <v>475</v>
      </c>
      <c r="W387" s="272">
        <f t="shared" si="216"/>
        <v>500</v>
      </c>
      <c r="X387" s="272">
        <f t="shared" si="217"/>
        <v>525</v>
      </c>
      <c r="Y387" s="274" t="s">
        <v>321</v>
      </c>
      <c r="Z387" s="356"/>
      <c r="AA387" s="360">
        <f>(R387-25)/2.6</f>
        <v>134.61538461538461</v>
      </c>
      <c r="AB387" s="343">
        <f>R387/2.6</f>
        <v>144.23076923076923</v>
      </c>
      <c r="AC387" s="343">
        <f>(R387+25)/2.6</f>
        <v>153.84615384615384</v>
      </c>
      <c r="AD387" s="343">
        <f>(R387+50)/2.6</f>
        <v>163.46153846153845</v>
      </c>
      <c r="AE387" s="343">
        <f>(R387+75)/2.6</f>
        <v>173.07692307692307</v>
      </c>
      <c r="AF387" s="343">
        <f>(R387+100)/2.6</f>
        <v>182.69230769230768</v>
      </c>
      <c r="AG387" s="343">
        <f>(R387+125)/2.6</f>
        <v>192.30769230769229</v>
      </c>
      <c r="AH387" s="343">
        <f>(R387+150)/2.6</f>
        <v>201.92307692307691</v>
      </c>
      <c r="AI387" s="274" t="s">
        <v>331</v>
      </c>
      <c r="AJ387" s="374"/>
      <c r="AK387" s="369"/>
      <c r="AL387" s="321"/>
      <c r="AM387" s="323"/>
      <c r="AN387" s="360">
        <f t="shared" si="204"/>
        <v>174.41860465116281</v>
      </c>
      <c r="AO387" s="343">
        <f t="shared" si="204"/>
        <v>186.04651162790699</v>
      </c>
      <c r="AP387" s="343">
        <f t="shared" si="204"/>
        <v>197.67441860465118</v>
      </c>
      <c r="AQ387" s="343">
        <f t="shared" si="203"/>
        <v>209.30232558139537</v>
      </c>
      <c r="AR387" s="343">
        <f t="shared" si="203"/>
        <v>220.93023255813955</v>
      </c>
      <c r="AS387" s="343">
        <f t="shared" si="203"/>
        <v>232.55813953488374</v>
      </c>
      <c r="AT387" s="343">
        <f t="shared" si="203"/>
        <v>244.18604651162792</v>
      </c>
      <c r="AU387" s="284" t="str">
        <f t="shared" si="218"/>
        <v>151310-E-002</v>
      </c>
      <c r="AV387" s="309" t="str">
        <f t="shared" si="205"/>
        <v>VIP01</v>
      </c>
      <c r="AW387" s="284" t="str">
        <f t="shared" si="202"/>
        <v>151512-E-002</v>
      </c>
      <c r="AX387" s="284" t="str">
        <f t="shared" si="209"/>
        <v>KI03</v>
      </c>
      <c r="AY387" s="320"/>
      <c r="AZ387" s="328"/>
    </row>
    <row r="388" spans="1:54" s="271" customFormat="1" ht="13.5" customHeight="1" x14ac:dyDescent="0.2">
      <c r="A388" s="512" t="s">
        <v>181</v>
      </c>
      <c r="B388" s="348" t="s">
        <v>402</v>
      </c>
      <c r="C388" s="554">
        <v>4</v>
      </c>
      <c r="D388" s="336">
        <v>180</v>
      </c>
      <c r="E388" s="272">
        <v>216</v>
      </c>
      <c r="F388" s="337">
        <v>63</v>
      </c>
      <c r="G388" s="301">
        <v>3.2</v>
      </c>
      <c r="H388" s="299">
        <f t="shared" si="183"/>
        <v>43.945312499999993</v>
      </c>
      <c r="I388" s="300">
        <f t="shared" si="210"/>
        <v>0.78473772321428559</v>
      </c>
      <c r="J388" s="404">
        <f t="shared" si="211"/>
        <v>2.8571428571428572</v>
      </c>
      <c r="K388" s="299">
        <f t="shared" si="184"/>
        <v>177.18750000000003</v>
      </c>
      <c r="L388" s="405">
        <f t="shared" si="208"/>
        <v>51.924098451489741</v>
      </c>
      <c r="M388" s="362">
        <f t="shared" si="185"/>
        <v>0.10714285714285718</v>
      </c>
      <c r="N388" s="406">
        <f t="shared" si="186"/>
        <v>0.32821158527361416</v>
      </c>
      <c r="O388" s="330" t="s">
        <v>4</v>
      </c>
      <c r="P388" s="286" t="s">
        <v>4</v>
      </c>
      <c r="Q388" s="330" t="s">
        <v>19</v>
      </c>
      <c r="R388" s="272">
        <v>450</v>
      </c>
      <c r="S388" s="272">
        <f t="shared" si="212"/>
        <v>475</v>
      </c>
      <c r="T388" s="272">
        <f t="shared" si="213"/>
        <v>500</v>
      </c>
      <c r="U388" s="272">
        <f t="shared" si="214"/>
        <v>525</v>
      </c>
      <c r="V388" s="272">
        <f t="shared" si="215"/>
        <v>550</v>
      </c>
      <c r="W388" s="272">
        <f t="shared" si="216"/>
        <v>575</v>
      </c>
      <c r="X388" s="272">
        <f t="shared" si="217"/>
        <v>600</v>
      </c>
      <c r="Y388" s="274" t="s">
        <v>321</v>
      </c>
      <c r="Z388" s="356"/>
      <c r="AA388" s="360">
        <f>(R388-25)/2.6</f>
        <v>163.46153846153845</v>
      </c>
      <c r="AB388" s="343">
        <f>R388/2.6</f>
        <v>173.07692307692307</v>
      </c>
      <c r="AC388" s="343">
        <f>(R388+25)/2.6</f>
        <v>182.69230769230768</v>
      </c>
      <c r="AD388" s="343">
        <f>(R388+50)/2.6</f>
        <v>192.30769230769229</v>
      </c>
      <c r="AE388" s="343">
        <f>(R388+75)/2.6</f>
        <v>201.92307692307691</v>
      </c>
      <c r="AF388" s="343">
        <f>(R388+100)/2.6</f>
        <v>211.53846153846152</v>
      </c>
      <c r="AG388" s="343">
        <f>(R388+125)/2.6</f>
        <v>221.15384615384616</v>
      </c>
      <c r="AH388" s="343">
        <f>(R388+150)/2.6</f>
        <v>230.76923076923077</v>
      </c>
      <c r="AI388" s="274" t="s">
        <v>331</v>
      </c>
      <c r="AJ388" s="374" t="s">
        <v>291</v>
      </c>
      <c r="AK388" s="369">
        <v>17</v>
      </c>
      <c r="AL388" s="321">
        <v>17</v>
      </c>
      <c r="AM388" s="323">
        <v>15</v>
      </c>
      <c r="AN388" s="360">
        <f t="shared" si="204"/>
        <v>209.30232558139537</v>
      </c>
      <c r="AO388" s="343">
        <f t="shared" si="204"/>
        <v>220.93023255813955</v>
      </c>
      <c r="AP388" s="343">
        <f t="shared" si="204"/>
        <v>232.55813953488374</v>
      </c>
      <c r="AQ388" s="343">
        <f t="shared" si="203"/>
        <v>244.18604651162792</v>
      </c>
      <c r="AR388" s="343">
        <f t="shared" si="203"/>
        <v>255.81395348837211</v>
      </c>
      <c r="AS388" s="343">
        <f t="shared" si="203"/>
        <v>267.44186046511629</v>
      </c>
      <c r="AT388" s="343">
        <f t="shared" si="203"/>
        <v>279.06976744186045</v>
      </c>
      <c r="AU388" s="284" t="str">
        <f t="shared" si="218"/>
        <v>151310-E-002</v>
      </c>
      <c r="AV388" s="309" t="str">
        <f t="shared" si="205"/>
        <v>VIP01</v>
      </c>
      <c r="AW388" s="284" t="str">
        <f t="shared" si="202"/>
        <v>151512-E-002</v>
      </c>
      <c r="AX388" s="284" t="str">
        <f t="shared" si="209"/>
        <v>KI04</v>
      </c>
      <c r="AY388" s="284"/>
      <c r="AZ388" s="286"/>
    </row>
    <row r="389" spans="1:54" s="271" customFormat="1" ht="13.5" customHeight="1" x14ac:dyDescent="0.2">
      <c r="A389" s="512" t="s">
        <v>181</v>
      </c>
      <c r="B389" s="589" t="s">
        <v>708</v>
      </c>
      <c r="C389" s="554">
        <v>5</v>
      </c>
      <c r="D389" s="336">
        <v>146</v>
      </c>
      <c r="E389" s="272">
        <v>200</v>
      </c>
      <c r="F389" s="325">
        <v>51</v>
      </c>
      <c r="G389" s="301">
        <v>2.7</v>
      </c>
      <c r="H389" s="299">
        <f t="shared" si="183"/>
        <v>68.587105624142652</v>
      </c>
      <c r="I389" s="300">
        <f t="shared" si="210"/>
        <v>1.2247697432882616</v>
      </c>
      <c r="J389" s="404">
        <f t="shared" si="211"/>
        <v>2.8627450980392157</v>
      </c>
      <c r="K389" s="299">
        <f t="shared" si="184"/>
        <v>159.06311154598828</v>
      </c>
      <c r="L389" s="405">
        <f t="shared" si="208"/>
        <v>46.763729534758028</v>
      </c>
      <c r="M389" s="362">
        <f t="shared" si="185"/>
        <v>-6.02759622367465E-2</v>
      </c>
      <c r="N389" s="406">
        <f t="shared" si="186"/>
        <v>0.27728140806491819</v>
      </c>
      <c r="O389" s="330" t="s">
        <v>421</v>
      </c>
      <c r="P389" s="286" t="s">
        <v>65</v>
      </c>
      <c r="Q389" s="427"/>
      <c r="R389" s="422">
        <v>500</v>
      </c>
      <c r="S389" s="422">
        <f t="shared" si="212"/>
        <v>525</v>
      </c>
      <c r="T389" s="422">
        <f t="shared" si="213"/>
        <v>550</v>
      </c>
      <c r="U389" s="422">
        <f t="shared" si="214"/>
        <v>575</v>
      </c>
      <c r="V389" s="422">
        <f t="shared" si="215"/>
        <v>600</v>
      </c>
      <c r="W389" s="422">
        <f t="shared" si="216"/>
        <v>625</v>
      </c>
      <c r="X389" s="422">
        <f t="shared" si="217"/>
        <v>650</v>
      </c>
      <c r="Y389" s="298"/>
      <c r="Z389" s="356"/>
      <c r="AA389" s="428"/>
      <c r="AB389" s="429"/>
      <c r="AC389" s="429"/>
      <c r="AD389" s="429"/>
      <c r="AE389" s="429"/>
      <c r="AF389" s="429"/>
      <c r="AG389" s="429"/>
      <c r="AH389" s="429"/>
      <c r="AI389" s="298"/>
      <c r="AJ389" s="374"/>
      <c r="AK389" s="369"/>
      <c r="AL389" s="321"/>
      <c r="AM389" s="323"/>
      <c r="AN389" s="360">
        <f t="shared" si="204"/>
        <v>232.55813953488374</v>
      </c>
      <c r="AO389" s="343">
        <f t="shared" si="204"/>
        <v>244.18604651162792</v>
      </c>
      <c r="AP389" s="343">
        <f t="shared" si="204"/>
        <v>255.81395348837211</v>
      </c>
      <c r="AQ389" s="343">
        <f t="shared" si="203"/>
        <v>267.44186046511629</v>
      </c>
      <c r="AR389" s="343">
        <f t="shared" si="203"/>
        <v>279.06976744186045</v>
      </c>
      <c r="AS389" s="343">
        <f t="shared" si="203"/>
        <v>290.69767441860466</v>
      </c>
      <c r="AT389" s="343">
        <f t="shared" si="203"/>
        <v>302.32558139534888</v>
      </c>
      <c r="AU389" s="396" t="str">
        <f t="shared" si="218"/>
        <v>151310-E-003 + 3x151310-D-024</v>
      </c>
      <c r="AV389" s="309" t="str">
        <f t="shared" si="205"/>
        <v>VIP01</v>
      </c>
      <c r="AW389" s="324"/>
      <c r="AX389" s="422" t="str">
        <f t="shared" si="209"/>
        <v>KI03</v>
      </c>
      <c r="AY389" s="320"/>
      <c r="AZ389" s="328"/>
    </row>
    <row r="390" spans="1:54" s="271" customFormat="1" ht="13.5" customHeight="1" x14ac:dyDescent="0.2">
      <c r="A390" s="512" t="s">
        <v>181</v>
      </c>
      <c r="B390" s="589" t="s">
        <v>709</v>
      </c>
      <c r="C390" s="554">
        <v>6</v>
      </c>
      <c r="D390" s="336">
        <v>142</v>
      </c>
      <c r="E390" s="272">
        <v>200</v>
      </c>
      <c r="F390" s="325">
        <v>51</v>
      </c>
      <c r="G390" s="301">
        <v>2.6</v>
      </c>
      <c r="H390" s="299">
        <f t="shared" ref="H390" si="219">R390/(G390*G390)</f>
        <v>70.26627218934911</v>
      </c>
      <c r="I390" s="300">
        <f t="shared" ref="I390" si="220">H390/56</f>
        <v>1.2547548605240912</v>
      </c>
      <c r="J390" s="404">
        <f t="shared" ref="J390" si="221">D390/F390</f>
        <v>2.784313725490196</v>
      </c>
      <c r="K390" s="299">
        <f t="shared" ref="K390" si="222">F390*(R390/56)/J390</f>
        <v>155.36657444668009</v>
      </c>
      <c r="L390" s="405">
        <f t="shared" ref="L390" si="223">0.6*SQRT(D390/150)*(72+7)</f>
        <v>46.1186816810715</v>
      </c>
      <c r="M390" s="362">
        <f t="shared" ref="M390" si="224">-(J390-G390)/G390</f>
        <v>-7.0889894419306099E-2</v>
      </c>
      <c r="N390" s="406">
        <f t="shared" ref="N390" si="225">+(L390/(R390/56))*G390/F390</f>
        <v>0.27718803107384976</v>
      </c>
      <c r="O390" s="330" t="s">
        <v>421</v>
      </c>
      <c r="P390" s="286" t="s">
        <v>4</v>
      </c>
      <c r="Q390" s="427"/>
      <c r="R390" s="422">
        <v>475</v>
      </c>
      <c r="S390" s="422">
        <f t="shared" ref="S390" si="226">R390+25</f>
        <v>500</v>
      </c>
      <c r="T390" s="422">
        <f t="shared" ref="T390" si="227">R390+50</f>
        <v>525</v>
      </c>
      <c r="U390" s="422">
        <f t="shared" ref="U390" si="228">R390+75</f>
        <v>550</v>
      </c>
      <c r="V390" s="422">
        <f t="shared" ref="V390" si="229">R390+100</f>
        <v>575</v>
      </c>
      <c r="W390" s="422">
        <f t="shared" ref="W390" si="230">R390+125</f>
        <v>600</v>
      </c>
      <c r="X390" s="422">
        <f t="shared" ref="X390" si="231">R390+150</f>
        <v>625</v>
      </c>
      <c r="Y390" s="298"/>
      <c r="Z390" s="356"/>
      <c r="AA390" s="428"/>
      <c r="AB390" s="429"/>
      <c r="AC390" s="429"/>
      <c r="AD390" s="429"/>
      <c r="AE390" s="429"/>
      <c r="AF390" s="429"/>
      <c r="AG390" s="429"/>
      <c r="AH390" s="429"/>
      <c r="AI390" s="298"/>
      <c r="AJ390" s="374"/>
      <c r="AK390" s="369"/>
      <c r="AL390" s="321"/>
      <c r="AM390" s="323"/>
      <c r="AN390" s="360">
        <f t="shared" ref="AN390" si="232">R390/2.15</f>
        <v>220.93023255813955</v>
      </c>
      <c r="AO390" s="343">
        <f t="shared" ref="AO390" si="233">S390/2.15</f>
        <v>232.55813953488374</v>
      </c>
      <c r="AP390" s="343">
        <f t="shared" ref="AP390" si="234">T390/2.15</f>
        <v>244.18604651162792</v>
      </c>
      <c r="AQ390" s="343">
        <f t="shared" ref="AQ390" si="235">U390/2.15</f>
        <v>255.81395348837211</v>
      </c>
      <c r="AR390" s="343">
        <f t="shared" ref="AR390" si="236">V390/2.15</f>
        <v>267.44186046511629</v>
      </c>
      <c r="AS390" s="343">
        <f t="shared" ref="AS390" si="237">W390/2.15</f>
        <v>279.06976744186045</v>
      </c>
      <c r="AT390" s="343">
        <f t="shared" ref="AT390" si="238">X390/2.15</f>
        <v>290.69767441860466</v>
      </c>
      <c r="AU390" s="396" t="str">
        <f t="shared" si="218"/>
        <v>151310-E-003 + 3x151310-D-024</v>
      </c>
      <c r="AV390" s="309" t="str">
        <f t="shared" ref="AV390" si="239">IF(G390&gt;2.55,"VIP01",IF(AND(G390&gt;2.15,G390&lt;=2.55),"VIP02","VIP03"))</f>
        <v>VIP01</v>
      </c>
      <c r="AW390" s="396" t="str">
        <f t="shared" ref="AW390:AW392" si="240">IF(E390&gt;222,"",IF(E390=222,IF(D390&gt;181,"","151512-E-001"),IF(E390=216,"151512-E-002",IF(E390=200,IF(F390=57,"151512-E-003","151512-E-003 + 3x151310-D-024"),""))))</f>
        <v>151512-E-003 + 3x151310-D-024</v>
      </c>
      <c r="AX390" s="272" t="str">
        <f t="shared" ref="AX390" si="241">IF(G390&lt;2.55,"KI02",IF(AND(G390&gt;=2.55,G390&lt;3.3),IF(G390-J390&lt;=0.3,"KI03","KI04"),IF(G390&gt;=3.3,"KI05","")))</f>
        <v>KI03</v>
      </c>
      <c r="AY390" s="320"/>
      <c r="AZ390" s="328"/>
    </row>
    <row r="391" spans="1:54" s="271" customFormat="1" ht="13.5" customHeight="1" x14ac:dyDescent="0.2">
      <c r="A391" s="512" t="s">
        <v>181</v>
      </c>
      <c r="B391" s="348" t="s">
        <v>404</v>
      </c>
      <c r="C391" s="554">
        <v>7</v>
      </c>
      <c r="D391" s="336">
        <v>130</v>
      </c>
      <c r="E391" s="272">
        <v>200</v>
      </c>
      <c r="F391" s="325">
        <v>51</v>
      </c>
      <c r="G391" s="301">
        <v>2.48</v>
      </c>
      <c r="H391" s="299">
        <f t="shared" ref="H391:H402" si="242">R391/(G391*G391)</f>
        <v>69.101196670135266</v>
      </c>
      <c r="I391" s="300">
        <f t="shared" si="210"/>
        <v>1.2339499405381298</v>
      </c>
      <c r="J391" s="404">
        <f t="shared" si="211"/>
        <v>2.5490196078431371</v>
      </c>
      <c r="K391" s="299">
        <f t="shared" ref="K391:K402" si="243">F391*(R391/56)/J391</f>
        <v>151.84409340659343</v>
      </c>
      <c r="L391" s="405">
        <f t="shared" si="208"/>
        <v>44.126998538309856</v>
      </c>
      <c r="M391" s="362">
        <f t="shared" ref="M391:M402" si="244">-(J391-G391)/G391</f>
        <v>-2.7830487033523022E-2</v>
      </c>
      <c r="N391" s="406">
        <f t="shared" ref="N391:N402" si="245">+(L391/(R391/56))*G391/F391</f>
        <v>0.28273852627453161</v>
      </c>
      <c r="O391" s="330" t="s">
        <v>422</v>
      </c>
      <c r="P391" s="286" t="s">
        <v>4</v>
      </c>
      <c r="Q391" s="427"/>
      <c r="R391" s="422">
        <v>425</v>
      </c>
      <c r="S391" s="422">
        <f t="shared" si="212"/>
        <v>450</v>
      </c>
      <c r="T391" s="422">
        <f t="shared" si="213"/>
        <v>475</v>
      </c>
      <c r="U391" s="422">
        <f t="shared" si="214"/>
        <v>500</v>
      </c>
      <c r="V391" s="422">
        <f t="shared" si="215"/>
        <v>525</v>
      </c>
      <c r="W391" s="422">
        <f t="shared" si="216"/>
        <v>550</v>
      </c>
      <c r="X391" s="422">
        <f t="shared" si="217"/>
        <v>575</v>
      </c>
      <c r="Y391" s="298"/>
      <c r="Z391" s="356"/>
      <c r="AA391" s="428"/>
      <c r="AB391" s="429"/>
      <c r="AC391" s="429"/>
      <c r="AD391" s="429"/>
      <c r="AE391" s="429"/>
      <c r="AF391" s="429"/>
      <c r="AG391" s="429"/>
      <c r="AH391" s="429"/>
      <c r="AI391" s="298"/>
      <c r="AJ391" s="374"/>
      <c r="AK391" s="369"/>
      <c r="AL391" s="321"/>
      <c r="AM391" s="323"/>
      <c r="AN391" s="360">
        <f t="shared" si="204"/>
        <v>197.67441860465118</v>
      </c>
      <c r="AO391" s="343">
        <f t="shared" si="204"/>
        <v>209.30232558139537</v>
      </c>
      <c r="AP391" s="343">
        <f t="shared" si="204"/>
        <v>220.93023255813955</v>
      </c>
      <c r="AQ391" s="343">
        <f t="shared" si="203"/>
        <v>232.55813953488374</v>
      </c>
      <c r="AR391" s="343">
        <f t="shared" si="203"/>
        <v>244.18604651162792</v>
      </c>
      <c r="AS391" s="343">
        <f t="shared" si="203"/>
        <v>255.81395348837211</v>
      </c>
      <c r="AT391" s="343">
        <f t="shared" si="203"/>
        <v>267.44186046511629</v>
      </c>
      <c r="AU391" s="396" t="str">
        <f t="shared" si="218"/>
        <v>151310-E-003 + 3x151310-D-024</v>
      </c>
      <c r="AV391" s="309" t="str">
        <f t="shared" si="205"/>
        <v>VIP02</v>
      </c>
      <c r="AW391" s="324"/>
      <c r="AX391" s="422" t="str">
        <f t="shared" si="209"/>
        <v>KI02</v>
      </c>
      <c r="AY391" s="320"/>
      <c r="AZ391" s="328"/>
    </row>
    <row r="392" spans="1:54" s="271" customFormat="1" ht="13.5" customHeight="1" x14ac:dyDescent="0.2">
      <c r="A392" s="512" t="s">
        <v>181</v>
      </c>
      <c r="B392" s="348" t="s">
        <v>405</v>
      </c>
      <c r="C392" s="554">
        <v>8</v>
      </c>
      <c r="D392" s="336">
        <v>150</v>
      </c>
      <c r="E392" s="272">
        <v>216</v>
      </c>
      <c r="F392" s="337">
        <v>63</v>
      </c>
      <c r="G392" s="301">
        <v>2.41</v>
      </c>
      <c r="H392" s="299">
        <f t="shared" si="242"/>
        <v>55.956336839930437</v>
      </c>
      <c r="I392" s="300">
        <f t="shared" si="210"/>
        <v>0.99922030071304346</v>
      </c>
      <c r="J392" s="404">
        <f t="shared" si="211"/>
        <v>2.3809523809523809</v>
      </c>
      <c r="K392" s="299">
        <f t="shared" si="243"/>
        <v>153.5625</v>
      </c>
      <c r="L392" s="405">
        <f t="shared" si="208"/>
        <v>47.4</v>
      </c>
      <c r="M392" s="362">
        <f t="shared" si="244"/>
        <v>1.2052953961667721E-2</v>
      </c>
      <c r="N392" s="406">
        <f t="shared" si="245"/>
        <v>0.31243487179487178</v>
      </c>
      <c r="O392" s="330" t="s">
        <v>4</v>
      </c>
      <c r="P392" s="286" t="s">
        <v>4</v>
      </c>
      <c r="Q392" s="330" t="s">
        <v>27</v>
      </c>
      <c r="R392" s="272">
        <v>325</v>
      </c>
      <c r="S392" s="272">
        <f t="shared" si="212"/>
        <v>350</v>
      </c>
      <c r="T392" s="272">
        <f t="shared" si="213"/>
        <v>375</v>
      </c>
      <c r="U392" s="272">
        <f t="shared" si="214"/>
        <v>400</v>
      </c>
      <c r="V392" s="272">
        <f t="shared" si="215"/>
        <v>425</v>
      </c>
      <c r="W392" s="272">
        <f t="shared" si="216"/>
        <v>450</v>
      </c>
      <c r="X392" s="272">
        <f t="shared" si="217"/>
        <v>475</v>
      </c>
      <c r="Y392" s="274" t="s">
        <v>321</v>
      </c>
      <c r="Z392" s="356"/>
      <c r="AA392" s="360">
        <f>(R392-25)/2.6</f>
        <v>115.38461538461539</v>
      </c>
      <c r="AB392" s="343">
        <f>R392/2.6</f>
        <v>125</v>
      </c>
      <c r="AC392" s="343">
        <f>(R392+25)/2.6</f>
        <v>134.61538461538461</v>
      </c>
      <c r="AD392" s="343">
        <f>(R392+50)/2.6</f>
        <v>144.23076923076923</v>
      </c>
      <c r="AE392" s="343">
        <f>(R392+75)/2.6</f>
        <v>153.84615384615384</v>
      </c>
      <c r="AF392" s="343">
        <f>(R392+100)/2.6</f>
        <v>163.46153846153845</v>
      </c>
      <c r="AG392" s="343">
        <f>(R392+125)/2.6</f>
        <v>173.07692307692307</v>
      </c>
      <c r="AH392" s="343">
        <f>(R392+150)/2.6</f>
        <v>182.69230769230768</v>
      </c>
      <c r="AI392" s="274" t="s">
        <v>331</v>
      </c>
      <c r="AJ392" s="374"/>
      <c r="AK392" s="369"/>
      <c r="AL392" s="321"/>
      <c r="AM392" s="323"/>
      <c r="AN392" s="360">
        <f t="shared" si="204"/>
        <v>151.16279069767444</v>
      </c>
      <c r="AO392" s="343">
        <f t="shared" si="204"/>
        <v>162.79069767441862</v>
      </c>
      <c r="AP392" s="343">
        <f t="shared" si="204"/>
        <v>174.41860465116281</v>
      </c>
      <c r="AQ392" s="343">
        <f t="shared" si="204"/>
        <v>186.04651162790699</v>
      </c>
      <c r="AR392" s="343">
        <f t="shared" si="204"/>
        <v>197.67441860465118</v>
      </c>
      <c r="AS392" s="343">
        <f t="shared" si="204"/>
        <v>209.30232558139537</v>
      </c>
      <c r="AT392" s="343">
        <f t="shared" si="204"/>
        <v>220.93023255813955</v>
      </c>
      <c r="AU392" s="284" t="str">
        <f t="shared" si="218"/>
        <v>151310-E-002</v>
      </c>
      <c r="AV392" s="309" t="str">
        <f t="shared" si="205"/>
        <v>VIP02</v>
      </c>
      <c r="AW392" s="284" t="str">
        <f t="shared" si="240"/>
        <v>151512-E-002</v>
      </c>
      <c r="AX392" s="284" t="str">
        <f t="shared" si="209"/>
        <v>KI02</v>
      </c>
      <c r="AY392" s="320"/>
      <c r="AZ392" s="328"/>
    </row>
    <row r="393" spans="1:54" s="271" customFormat="1" ht="13.5" customHeight="1" x14ac:dyDescent="0.2">
      <c r="A393" s="512" t="s">
        <v>181</v>
      </c>
      <c r="B393" s="348" t="s">
        <v>710</v>
      </c>
      <c r="C393" s="554">
        <v>9</v>
      </c>
      <c r="D393" s="336">
        <v>126</v>
      </c>
      <c r="E393" s="272">
        <v>190</v>
      </c>
      <c r="F393" s="337">
        <v>51</v>
      </c>
      <c r="G393" s="301">
        <v>2.4300000000000002</v>
      </c>
      <c r="H393" s="299">
        <f t="shared" ref="H393:H395" si="246">R393/(G393*G393)</f>
        <v>67.740351233721142</v>
      </c>
      <c r="I393" s="300">
        <f t="shared" ref="I393:I395" si="247">H393/56</f>
        <v>1.2096491291735918</v>
      </c>
      <c r="J393" s="404">
        <f t="shared" ref="J393:J395" si="248">D393/F393</f>
        <v>2.4705882352941178</v>
      </c>
      <c r="K393" s="299">
        <f t="shared" ref="K393:K395" si="249">F393*(R393/56)/J393</f>
        <v>147.44897959183672</v>
      </c>
      <c r="L393" s="405">
        <f t="shared" ref="L393:L395" si="250">0.6*SQRT(D393/150)*(72+7)</f>
        <v>43.442817588181363</v>
      </c>
      <c r="M393" s="362">
        <f t="shared" ref="M393:M395" si="251">-(J393-G393)/G393</f>
        <v>-1.6702977487291187E-2</v>
      </c>
      <c r="N393" s="406">
        <f t="shared" ref="N393:N395" si="252">+(L393/(R393/56))*G393/F393</f>
        <v>0.28978914791175098</v>
      </c>
      <c r="O393" s="330" t="s">
        <v>4</v>
      </c>
      <c r="P393" s="286" t="s">
        <v>4</v>
      </c>
      <c r="Q393" s="430"/>
      <c r="R393" s="422">
        <v>400</v>
      </c>
      <c r="S393" s="422">
        <f t="shared" ref="S393:S395" si="253">R393+25</f>
        <v>425</v>
      </c>
      <c r="T393" s="422">
        <f t="shared" ref="T393:T395" si="254">R393+50</f>
        <v>450</v>
      </c>
      <c r="U393" s="422">
        <f t="shared" ref="U393:U395" si="255">R393+75</f>
        <v>475</v>
      </c>
      <c r="V393" s="422">
        <f t="shared" ref="V393:V395" si="256">R393+100</f>
        <v>500</v>
      </c>
      <c r="W393" s="422">
        <f t="shared" ref="W393:W395" si="257">R393+125</f>
        <v>525</v>
      </c>
      <c r="X393" s="422">
        <f t="shared" ref="X393:X395" si="258">R393+150</f>
        <v>550</v>
      </c>
      <c r="Y393" s="431"/>
      <c r="Z393" s="432"/>
      <c r="AA393" s="419">
        <f t="shared" ref="AA393:AA395" si="259">(R393-25)/2.6</f>
        <v>144.23076923076923</v>
      </c>
      <c r="AB393" s="420">
        <f t="shared" ref="AB393:AB395" si="260">R393/2.6</f>
        <v>153.84615384615384</v>
      </c>
      <c r="AC393" s="420">
        <f t="shared" ref="AC393:AC395" si="261">(R393+25)/2.6</f>
        <v>163.46153846153845</v>
      </c>
      <c r="AD393" s="420">
        <f t="shared" ref="AD393:AD395" si="262">(R393+50)/2.6</f>
        <v>173.07692307692307</v>
      </c>
      <c r="AE393" s="420">
        <f t="shared" ref="AE393:AE395" si="263">(R393+75)/2.6</f>
        <v>182.69230769230768</v>
      </c>
      <c r="AF393" s="420">
        <f t="shared" ref="AF393:AF395" si="264">(R393+100)/2.6</f>
        <v>192.30769230769229</v>
      </c>
      <c r="AG393" s="420">
        <f t="shared" ref="AG393:AG395" si="265">(R393+125)/2.6</f>
        <v>201.92307692307691</v>
      </c>
      <c r="AH393" s="420">
        <f t="shared" ref="AH393:AH395" si="266">(R393+150)/2.6</f>
        <v>211.53846153846152</v>
      </c>
      <c r="AI393" s="431"/>
      <c r="AJ393" s="374"/>
      <c r="AK393" s="369"/>
      <c r="AL393" s="321"/>
      <c r="AM393" s="323"/>
      <c r="AN393" s="360">
        <f t="shared" ref="AN393:AN395" si="267">R393/2.15</f>
        <v>186.04651162790699</v>
      </c>
      <c r="AO393" s="343">
        <f t="shared" ref="AO393:AO395" si="268">S393/2.15</f>
        <v>197.67441860465118</v>
      </c>
      <c r="AP393" s="343">
        <f t="shared" ref="AP393:AP395" si="269">T393/2.15</f>
        <v>209.30232558139537</v>
      </c>
      <c r="AQ393" s="343">
        <f t="shared" ref="AQ393:AQ395" si="270">U393/2.15</f>
        <v>220.93023255813955</v>
      </c>
      <c r="AR393" s="343">
        <f t="shared" ref="AR393:AR395" si="271">V393/2.15</f>
        <v>232.55813953488374</v>
      </c>
      <c r="AS393" s="343">
        <f t="shared" ref="AS393:AS395" si="272">W393/2.15</f>
        <v>244.18604651162792</v>
      </c>
      <c r="AT393" s="343">
        <f t="shared" ref="AT393:AT395" si="273">X393/2.15</f>
        <v>255.81395348837211</v>
      </c>
      <c r="AU393" s="284" t="str">
        <f t="shared" si="218"/>
        <v>151310-E-004</v>
      </c>
      <c r="AV393" s="309" t="str">
        <f t="shared" ref="AV393:AV395" si="274">IF(G393&gt;2.55,"VIP01",IF(AND(G393&gt;2.15,G393&lt;=2.55),"VIP02","VIP03"))</f>
        <v>VIP02</v>
      </c>
      <c r="AW393" s="422" t="str">
        <f>IF(E393&gt;222,"",IF(E393=222,IF(D393&gt;181,"","151512-E-001"),IF(E393=216,"151512-E-002",IF(E393=200,IF(F393=57,"151512-E-003","151512-E-003 + 3x151310-D-024"),""))))</f>
        <v/>
      </c>
      <c r="AX393" s="422" t="str">
        <f t="shared" ref="AX393:AX395" si="275">IF(G393&lt;2.55,"KI02",IF(AND(G393&gt;=2.55,G393&lt;3.3),IF(G393-J393&lt;=0.3,"KI03","KI04"),IF(G393&gt;=3.3,"KI05","")))</f>
        <v>KI02</v>
      </c>
      <c r="AY393" s="320"/>
      <c r="AZ393" s="328"/>
    </row>
    <row r="394" spans="1:54" s="271" customFormat="1" ht="13.5" customHeight="1" x14ac:dyDescent="0.2">
      <c r="A394" s="512" t="s">
        <v>181</v>
      </c>
      <c r="B394" s="348" t="s">
        <v>712</v>
      </c>
      <c r="C394" s="554">
        <v>10</v>
      </c>
      <c r="D394" s="336">
        <v>127</v>
      </c>
      <c r="E394" s="272">
        <v>200</v>
      </c>
      <c r="F394" s="325">
        <v>51</v>
      </c>
      <c r="G394" s="301">
        <v>2.57</v>
      </c>
      <c r="H394" s="299">
        <f t="shared" si="246"/>
        <v>64.346167239473729</v>
      </c>
      <c r="I394" s="300">
        <f t="shared" si="247"/>
        <v>1.1490387007048881</v>
      </c>
      <c r="J394" s="404">
        <f t="shared" si="248"/>
        <v>2.4901960784313726</v>
      </c>
      <c r="K394" s="299">
        <f t="shared" si="249"/>
        <v>155.43096175478067</v>
      </c>
      <c r="L394" s="405">
        <f t="shared" si="250"/>
        <v>43.614869024221541</v>
      </c>
      <c r="M394" s="362">
        <f t="shared" si="251"/>
        <v>3.1052109559777146E-2</v>
      </c>
      <c r="N394" s="406">
        <f t="shared" si="252"/>
        <v>0.28959870588078263</v>
      </c>
      <c r="O394" s="330" t="s">
        <v>407</v>
      </c>
      <c r="P394" s="286" t="s">
        <v>4</v>
      </c>
      <c r="Q394" s="430"/>
      <c r="R394" s="422">
        <v>425</v>
      </c>
      <c r="S394" s="422">
        <f t="shared" si="253"/>
        <v>450</v>
      </c>
      <c r="T394" s="422">
        <f t="shared" si="254"/>
        <v>475</v>
      </c>
      <c r="U394" s="422">
        <f t="shared" si="255"/>
        <v>500</v>
      </c>
      <c r="V394" s="422">
        <f t="shared" si="256"/>
        <v>525</v>
      </c>
      <c r="W394" s="422">
        <f t="shared" si="257"/>
        <v>550</v>
      </c>
      <c r="X394" s="422">
        <f t="shared" si="258"/>
        <v>575</v>
      </c>
      <c r="Y394" s="431"/>
      <c r="Z394" s="432"/>
      <c r="AA394" s="419">
        <f t="shared" si="259"/>
        <v>153.84615384615384</v>
      </c>
      <c r="AB394" s="420">
        <f t="shared" si="260"/>
        <v>163.46153846153845</v>
      </c>
      <c r="AC394" s="420">
        <f t="shared" si="261"/>
        <v>173.07692307692307</v>
      </c>
      <c r="AD394" s="420">
        <f t="shared" si="262"/>
        <v>182.69230769230768</v>
      </c>
      <c r="AE394" s="420">
        <f t="shared" si="263"/>
        <v>192.30769230769229</v>
      </c>
      <c r="AF394" s="420">
        <f t="shared" si="264"/>
        <v>201.92307692307691</v>
      </c>
      <c r="AG394" s="420">
        <f t="shared" si="265"/>
        <v>211.53846153846152</v>
      </c>
      <c r="AH394" s="420">
        <f t="shared" si="266"/>
        <v>221.15384615384616</v>
      </c>
      <c r="AI394" s="431"/>
      <c r="AJ394" s="374"/>
      <c r="AK394" s="369"/>
      <c r="AL394" s="321"/>
      <c r="AM394" s="323"/>
      <c r="AN394" s="360">
        <f t="shared" si="267"/>
        <v>197.67441860465118</v>
      </c>
      <c r="AO394" s="343">
        <f t="shared" si="268"/>
        <v>209.30232558139537</v>
      </c>
      <c r="AP394" s="343">
        <f t="shared" si="269"/>
        <v>220.93023255813955</v>
      </c>
      <c r="AQ394" s="343">
        <f t="shared" si="270"/>
        <v>232.55813953488374</v>
      </c>
      <c r="AR394" s="343">
        <f t="shared" si="271"/>
        <v>244.18604651162792</v>
      </c>
      <c r="AS394" s="343">
        <f t="shared" si="272"/>
        <v>255.81395348837211</v>
      </c>
      <c r="AT394" s="343">
        <f t="shared" si="273"/>
        <v>267.44186046511629</v>
      </c>
      <c r="AU394" s="396" t="str">
        <f t="shared" si="218"/>
        <v>151310-E-003 + 3x151310-D-024</v>
      </c>
      <c r="AV394" s="309" t="str">
        <f t="shared" si="274"/>
        <v>VIP01</v>
      </c>
      <c r="AW394" s="396" t="str">
        <f t="shared" ref="AW394:AW402" si="276">IF(E394&gt;222,"",IF(E394=222,IF(D394&gt;181,"","151512-E-001"),IF(E394=216,"151512-E-002",IF(E394=200,IF(F394=57,"151512-E-003","151512-E-003 + 3x151310-D-024"),""))))</f>
        <v>151512-E-003 + 3x151310-D-024</v>
      </c>
      <c r="AX394" s="284" t="str">
        <f t="shared" si="275"/>
        <v>KI03</v>
      </c>
      <c r="AY394" s="320"/>
      <c r="AZ394" s="328"/>
    </row>
    <row r="395" spans="1:54" s="271" customFormat="1" ht="13.5" customHeight="1" x14ac:dyDescent="0.2">
      <c r="A395" s="512" t="s">
        <v>181</v>
      </c>
      <c r="B395" s="348" t="s">
        <v>711</v>
      </c>
      <c r="C395" s="554">
        <v>11</v>
      </c>
      <c r="D395" s="336">
        <v>153</v>
      </c>
      <c r="E395" s="272">
        <v>216</v>
      </c>
      <c r="F395" s="337">
        <v>63</v>
      </c>
      <c r="G395" s="301">
        <v>2.4300000000000002</v>
      </c>
      <c r="H395" s="299">
        <f t="shared" si="246"/>
        <v>59.272807329506001</v>
      </c>
      <c r="I395" s="300">
        <f t="shared" si="247"/>
        <v>1.0584429880268929</v>
      </c>
      <c r="J395" s="404">
        <f t="shared" si="248"/>
        <v>2.4285714285714284</v>
      </c>
      <c r="K395" s="299">
        <f t="shared" si="249"/>
        <v>162.13235294117649</v>
      </c>
      <c r="L395" s="405">
        <f t="shared" si="250"/>
        <v>47.871653407836256</v>
      </c>
      <c r="M395" s="362">
        <f t="shared" si="251"/>
        <v>5.8788947677850976E-4</v>
      </c>
      <c r="N395" s="406">
        <f t="shared" si="252"/>
        <v>0.29543648960264662</v>
      </c>
      <c r="O395" s="330" t="s">
        <v>407</v>
      </c>
      <c r="P395" s="286" t="s">
        <v>4</v>
      </c>
      <c r="Q395" s="330" t="s">
        <v>27</v>
      </c>
      <c r="R395" s="272">
        <v>350</v>
      </c>
      <c r="S395" s="272">
        <f t="shared" si="253"/>
        <v>375</v>
      </c>
      <c r="T395" s="272">
        <f t="shared" si="254"/>
        <v>400</v>
      </c>
      <c r="U395" s="272">
        <f t="shared" si="255"/>
        <v>425</v>
      </c>
      <c r="V395" s="272">
        <f t="shared" si="256"/>
        <v>450</v>
      </c>
      <c r="W395" s="272">
        <f t="shared" si="257"/>
        <v>475</v>
      </c>
      <c r="X395" s="272">
        <f t="shared" si="258"/>
        <v>500</v>
      </c>
      <c r="Y395" s="274" t="s">
        <v>321</v>
      </c>
      <c r="Z395" s="356"/>
      <c r="AA395" s="360">
        <f t="shared" si="259"/>
        <v>125</v>
      </c>
      <c r="AB395" s="343">
        <f t="shared" si="260"/>
        <v>134.61538461538461</v>
      </c>
      <c r="AC395" s="343">
        <f t="shared" si="261"/>
        <v>144.23076923076923</v>
      </c>
      <c r="AD395" s="343">
        <f t="shared" si="262"/>
        <v>153.84615384615384</v>
      </c>
      <c r="AE395" s="343">
        <f t="shared" si="263"/>
        <v>163.46153846153845</v>
      </c>
      <c r="AF395" s="343">
        <f t="shared" si="264"/>
        <v>173.07692307692307</v>
      </c>
      <c r="AG395" s="343">
        <f t="shared" si="265"/>
        <v>182.69230769230768</v>
      </c>
      <c r="AH395" s="343">
        <f t="shared" si="266"/>
        <v>192.30769230769229</v>
      </c>
      <c r="AI395" s="274" t="s">
        <v>331</v>
      </c>
      <c r="AJ395" s="374"/>
      <c r="AK395" s="369"/>
      <c r="AL395" s="321"/>
      <c r="AM395" s="323"/>
      <c r="AN395" s="360">
        <f t="shared" si="267"/>
        <v>162.79069767441862</v>
      </c>
      <c r="AO395" s="343">
        <f t="shared" si="268"/>
        <v>174.41860465116281</v>
      </c>
      <c r="AP395" s="343">
        <f t="shared" si="269"/>
        <v>186.04651162790699</v>
      </c>
      <c r="AQ395" s="343">
        <f t="shared" si="270"/>
        <v>197.67441860465118</v>
      </c>
      <c r="AR395" s="343">
        <f t="shared" si="271"/>
        <v>209.30232558139537</v>
      </c>
      <c r="AS395" s="343">
        <f t="shared" si="272"/>
        <v>220.93023255813955</v>
      </c>
      <c r="AT395" s="343">
        <f t="shared" si="273"/>
        <v>232.55813953488374</v>
      </c>
      <c r="AU395" s="284" t="str">
        <f t="shared" si="218"/>
        <v>151310-E-002</v>
      </c>
      <c r="AV395" s="309" t="str">
        <f t="shared" si="274"/>
        <v>VIP02</v>
      </c>
      <c r="AW395" s="284" t="str">
        <f t="shared" si="276"/>
        <v>151512-E-002</v>
      </c>
      <c r="AX395" s="284" t="str">
        <f t="shared" si="275"/>
        <v>KI02</v>
      </c>
      <c r="AY395" s="320"/>
      <c r="AZ395" s="328"/>
    </row>
    <row r="396" spans="1:54" s="271" customFormat="1" ht="13.5" customHeight="1" x14ac:dyDescent="0.2">
      <c r="A396" s="512" t="s">
        <v>181</v>
      </c>
      <c r="B396" s="313" t="s">
        <v>183</v>
      </c>
      <c r="C396" s="554">
        <v>12</v>
      </c>
      <c r="D396" s="336">
        <v>225</v>
      </c>
      <c r="E396" s="272">
        <v>240</v>
      </c>
      <c r="F396" s="337">
        <v>76</v>
      </c>
      <c r="G396" s="301">
        <v>3.2</v>
      </c>
      <c r="H396" s="299">
        <f t="shared" si="242"/>
        <v>34.179687499999993</v>
      </c>
      <c r="I396" s="300">
        <f t="shared" si="210"/>
        <v>0.61035156249999989</v>
      </c>
      <c r="J396" s="404">
        <f t="shared" si="211"/>
        <v>2.9605263157894739</v>
      </c>
      <c r="K396" s="299">
        <f t="shared" si="243"/>
        <v>160.44444444444443</v>
      </c>
      <c r="L396" s="405">
        <f t="shared" si="208"/>
        <v>58.052906903961315</v>
      </c>
      <c r="M396" s="362">
        <f t="shared" si="244"/>
        <v>7.4835526315789463E-2</v>
      </c>
      <c r="N396" s="406">
        <f t="shared" si="245"/>
        <v>0.3910932675635288</v>
      </c>
      <c r="O396" s="330" t="s">
        <v>4</v>
      </c>
      <c r="P396" s="286" t="s">
        <v>4</v>
      </c>
      <c r="Q396" s="330" t="s">
        <v>18</v>
      </c>
      <c r="R396" s="272">
        <v>350</v>
      </c>
      <c r="S396" s="272">
        <f t="shared" si="212"/>
        <v>375</v>
      </c>
      <c r="T396" s="272">
        <f t="shared" si="213"/>
        <v>400</v>
      </c>
      <c r="U396" s="272">
        <f t="shared" si="214"/>
        <v>425</v>
      </c>
      <c r="V396" s="272">
        <f t="shared" si="215"/>
        <v>450</v>
      </c>
      <c r="W396" s="272">
        <f t="shared" si="216"/>
        <v>475</v>
      </c>
      <c r="X396" s="272">
        <f t="shared" si="217"/>
        <v>500</v>
      </c>
      <c r="Y396" s="274" t="s">
        <v>324</v>
      </c>
      <c r="Z396" s="355" t="s">
        <v>325</v>
      </c>
      <c r="AA396" s="360">
        <f>(R396-25)/2.37</f>
        <v>137.13080168776369</v>
      </c>
      <c r="AB396" s="343">
        <f>(R396)/2.37</f>
        <v>147.67932489451476</v>
      </c>
      <c r="AC396" s="343">
        <f>(R396+25)/2.37</f>
        <v>158.22784810126581</v>
      </c>
      <c r="AD396" s="343">
        <f>(R396+50)/2.37</f>
        <v>168.77637130801688</v>
      </c>
      <c r="AE396" s="343">
        <f>(R396+75)/2.37</f>
        <v>179.32489451476792</v>
      </c>
      <c r="AF396" s="343">
        <f>(R396+100)/2.37</f>
        <v>189.87341772151899</v>
      </c>
      <c r="AG396" s="343">
        <f>(R396+125)/2.37</f>
        <v>200.42194092827003</v>
      </c>
      <c r="AH396" s="343">
        <f>(R396+150)/2.37</f>
        <v>210.97046413502107</v>
      </c>
      <c r="AI396" s="274" t="s">
        <v>329</v>
      </c>
      <c r="AJ396" s="374" t="s">
        <v>291</v>
      </c>
      <c r="AK396" s="367" t="s">
        <v>250</v>
      </c>
      <c r="AL396" s="322" t="s">
        <v>251</v>
      </c>
      <c r="AM396" s="368" t="s">
        <v>245</v>
      </c>
      <c r="AN396" s="419">
        <f t="shared" si="204"/>
        <v>162.79069767441862</v>
      </c>
      <c r="AO396" s="420">
        <f t="shared" si="204"/>
        <v>174.41860465116281</v>
      </c>
      <c r="AP396" s="420">
        <f t="shared" si="204"/>
        <v>186.04651162790699</v>
      </c>
      <c r="AQ396" s="420">
        <f t="shared" si="203"/>
        <v>197.67441860465118</v>
      </c>
      <c r="AR396" s="420">
        <f t="shared" si="203"/>
        <v>209.30232558139537</v>
      </c>
      <c r="AS396" s="420">
        <f t="shared" si="203"/>
        <v>220.93023255813955</v>
      </c>
      <c r="AT396" s="420">
        <f t="shared" si="203"/>
        <v>232.55813953488374</v>
      </c>
      <c r="AU396" s="324" t="str">
        <f t="shared" si="218"/>
        <v/>
      </c>
      <c r="AV396" s="421" t="str">
        <f t="shared" si="205"/>
        <v>VIP01</v>
      </c>
      <c r="AW396" s="324" t="str">
        <f t="shared" si="276"/>
        <v/>
      </c>
      <c r="AX396" s="422" t="str">
        <f t="shared" si="209"/>
        <v>KI03</v>
      </c>
      <c r="AY396" s="285"/>
      <c r="AZ396" s="327"/>
    </row>
    <row r="397" spans="1:54" s="271" customFormat="1" ht="13.5" customHeight="1" x14ac:dyDescent="0.2">
      <c r="A397" s="512" t="s">
        <v>181</v>
      </c>
      <c r="B397" s="313" t="s">
        <v>525</v>
      </c>
      <c r="C397" s="554">
        <v>13</v>
      </c>
      <c r="D397" s="336">
        <v>203</v>
      </c>
      <c r="E397" s="272">
        <v>240</v>
      </c>
      <c r="F397" s="337">
        <v>76</v>
      </c>
      <c r="G397" s="301">
        <v>2.9</v>
      </c>
      <c r="H397" s="299">
        <f t="shared" si="242"/>
        <v>35.6718192627824</v>
      </c>
      <c r="I397" s="300">
        <f t="shared" si="210"/>
        <v>0.63699677254968567</v>
      </c>
      <c r="J397" s="404">
        <f t="shared" si="211"/>
        <v>2.6710526315789473</v>
      </c>
      <c r="K397" s="299">
        <f t="shared" si="243"/>
        <v>152.42786769880365</v>
      </c>
      <c r="L397" s="405">
        <f t="shared" si="208"/>
        <v>55.141773638503857</v>
      </c>
      <c r="M397" s="362">
        <f t="shared" si="244"/>
        <v>7.8947368421052613E-2</v>
      </c>
      <c r="N397" s="406">
        <f t="shared" si="245"/>
        <v>0.3927642122321503</v>
      </c>
      <c r="O397" s="330" t="s">
        <v>4</v>
      </c>
      <c r="P397" s="286" t="s">
        <v>4</v>
      </c>
      <c r="Q397" s="330" t="s">
        <v>18</v>
      </c>
      <c r="R397" s="272">
        <v>300</v>
      </c>
      <c r="S397" s="272">
        <f t="shared" si="212"/>
        <v>325</v>
      </c>
      <c r="T397" s="272">
        <f t="shared" si="213"/>
        <v>350</v>
      </c>
      <c r="U397" s="272">
        <f t="shared" si="214"/>
        <v>375</v>
      </c>
      <c r="V397" s="272">
        <f t="shared" si="215"/>
        <v>400</v>
      </c>
      <c r="W397" s="272">
        <f t="shared" si="216"/>
        <v>425</v>
      </c>
      <c r="X397" s="272">
        <f t="shared" si="217"/>
        <v>450</v>
      </c>
      <c r="Y397" s="274" t="s">
        <v>324</v>
      </c>
      <c r="Z397" s="355" t="s">
        <v>325</v>
      </c>
      <c r="AA397" s="360">
        <f>(R397-25)/2.37</f>
        <v>116.03375527426159</v>
      </c>
      <c r="AB397" s="343">
        <f>(R397)/2.37</f>
        <v>126.58227848101265</v>
      </c>
      <c r="AC397" s="343">
        <f>(R397+25)/2.37</f>
        <v>137.13080168776369</v>
      </c>
      <c r="AD397" s="343">
        <f>(R397+50)/2.37</f>
        <v>147.67932489451476</v>
      </c>
      <c r="AE397" s="343">
        <f>(R397+75)/2.37</f>
        <v>158.22784810126581</v>
      </c>
      <c r="AF397" s="343">
        <f>(R397+100)/2.37</f>
        <v>168.77637130801688</v>
      </c>
      <c r="AG397" s="343">
        <f>(R397+125)/2.37</f>
        <v>179.32489451476792</v>
      </c>
      <c r="AH397" s="343">
        <f>(R397+150)/2.37</f>
        <v>189.87341772151899</v>
      </c>
      <c r="AI397" s="274" t="s">
        <v>329</v>
      </c>
      <c r="AJ397" s="374" t="s">
        <v>291</v>
      </c>
      <c r="AK397" s="367" t="s">
        <v>250</v>
      </c>
      <c r="AL397" s="322" t="s">
        <v>251</v>
      </c>
      <c r="AM397" s="368" t="s">
        <v>245</v>
      </c>
      <c r="AN397" s="419">
        <f t="shared" si="204"/>
        <v>139.53488372093022</v>
      </c>
      <c r="AO397" s="420">
        <f t="shared" si="204"/>
        <v>151.16279069767444</v>
      </c>
      <c r="AP397" s="420">
        <f t="shared" si="204"/>
        <v>162.79069767441862</v>
      </c>
      <c r="AQ397" s="420">
        <f t="shared" si="203"/>
        <v>174.41860465116281</v>
      </c>
      <c r="AR397" s="420">
        <f t="shared" si="203"/>
        <v>186.04651162790699</v>
      </c>
      <c r="AS397" s="420">
        <f t="shared" si="203"/>
        <v>197.67441860465118</v>
      </c>
      <c r="AT397" s="420">
        <f t="shared" si="203"/>
        <v>209.30232558139537</v>
      </c>
      <c r="AU397" s="324" t="str">
        <f t="shared" si="218"/>
        <v/>
      </c>
      <c r="AV397" s="421" t="str">
        <f t="shared" si="205"/>
        <v>VIP01</v>
      </c>
      <c r="AW397" s="324" t="str">
        <f t="shared" si="276"/>
        <v/>
      </c>
      <c r="AX397" s="422" t="str">
        <f t="shared" si="209"/>
        <v>KI03</v>
      </c>
      <c r="AY397" s="285"/>
      <c r="AZ397" s="327"/>
    </row>
    <row r="398" spans="1:54" s="271" customFormat="1" ht="13.5" customHeight="1" x14ac:dyDescent="0.2">
      <c r="A398" s="512" t="s">
        <v>184</v>
      </c>
      <c r="B398" s="313" t="s">
        <v>575</v>
      </c>
      <c r="C398" s="551">
        <v>2</v>
      </c>
      <c r="D398" s="336">
        <v>223</v>
      </c>
      <c r="E398" s="272">
        <v>240</v>
      </c>
      <c r="F398" s="337">
        <v>76</v>
      </c>
      <c r="G398" s="301">
        <v>3.27</v>
      </c>
      <c r="H398" s="299">
        <f t="shared" si="242"/>
        <v>35.069999719440005</v>
      </c>
      <c r="I398" s="300">
        <f t="shared" si="210"/>
        <v>0.62624999499000011</v>
      </c>
      <c r="J398" s="404">
        <f t="shared" si="211"/>
        <v>2.9342105263157894</v>
      </c>
      <c r="K398" s="299">
        <f t="shared" si="243"/>
        <v>173.44650864830237</v>
      </c>
      <c r="L398" s="405">
        <f t="shared" si="208"/>
        <v>57.794318059823141</v>
      </c>
      <c r="M398" s="362">
        <f t="shared" si="244"/>
        <v>0.10268791244165462</v>
      </c>
      <c r="N398" s="406">
        <f t="shared" si="245"/>
        <v>0.37134370256543203</v>
      </c>
      <c r="O398" s="330" t="s">
        <v>63</v>
      </c>
      <c r="P398" s="286" t="s">
        <v>64</v>
      </c>
      <c r="Q398" s="330" t="s">
        <v>27</v>
      </c>
      <c r="R398" s="272">
        <v>375</v>
      </c>
      <c r="S398" s="272">
        <f t="shared" si="212"/>
        <v>400</v>
      </c>
      <c r="T398" s="272">
        <f t="shared" si="213"/>
        <v>425</v>
      </c>
      <c r="U398" s="272">
        <f t="shared" si="214"/>
        <v>450</v>
      </c>
      <c r="V398" s="272">
        <f t="shared" si="215"/>
        <v>475</v>
      </c>
      <c r="W398" s="272">
        <f t="shared" si="216"/>
        <v>500</v>
      </c>
      <c r="X398" s="272">
        <f t="shared" si="217"/>
        <v>525</v>
      </c>
      <c r="Y398" s="274" t="s">
        <v>324</v>
      </c>
      <c r="Z398" s="355" t="s">
        <v>325</v>
      </c>
      <c r="AA398" s="360">
        <f>(R398-25)/2.37</f>
        <v>147.67932489451476</v>
      </c>
      <c r="AB398" s="343">
        <f>(R398)/2.37</f>
        <v>158.22784810126581</v>
      </c>
      <c r="AC398" s="343">
        <f>(R398+25)/2.37</f>
        <v>168.77637130801688</v>
      </c>
      <c r="AD398" s="343">
        <f>(R398+50)/2.37</f>
        <v>179.32489451476792</v>
      </c>
      <c r="AE398" s="343">
        <f>(R398+75)/2.37</f>
        <v>189.87341772151899</v>
      </c>
      <c r="AF398" s="343">
        <f>(R398+100)/2.37</f>
        <v>200.42194092827003</v>
      </c>
      <c r="AG398" s="343">
        <f>(R398+125)/2.37</f>
        <v>210.97046413502107</v>
      </c>
      <c r="AH398" s="343">
        <f>(R398+150)/2.37</f>
        <v>221.51898734177215</v>
      </c>
      <c r="AI398" s="274" t="s">
        <v>329</v>
      </c>
      <c r="AJ398" s="374" t="s">
        <v>291</v>
      </c>
      <c r="AK398" s="367" t="s">
        <v>251</v>
      </c>
      <c r="AL398" s="322" t="s">
        <v>251</v>
      </c>
      <c r="AM398" s="368" t="s">
        <v>245</v>
      </c>
      <c r="AN398" s="419">
        <f t="shared" si="204"/>
        <v>174.41860465116281</v>
      </c>
      <c r="AO398" s="420">
        <f t="shared" si="204"/>
        <v>186.04651162790699</v>
      </c>
      <c r="AP398" s="420">
        <f t="shared" si="204"/>
        <v>197.67441860465118</v>
      </c>
      <c r="AQ398" s="420">
        <f t="shared" si="203"/>
        <v>209.30232558139537</v>
      </c>
      <c r="AR398" s="420">
        <f t="shared" si="203"/>
        <v>220.93023255813955</v>
      </c>
      <c r="AS398" s="420">
        <f t="shared" si="203"/>
        <v>232.55813953488374</v>
      </c>
      <c r="AT398" s="420">
        <f t="shared" si="203"/>
        <v>244.18604651162792</v>
      </c>
      <c r="AU398" s="324" t="str">
        <f t="shared" si="218"/>
        <v/>
      </c>
      <c r="AV398" s="421" t="str">
        <f t="shared" si="205"/>
        <v>VIP01</v>
      </c>
      <c r="AW398" s="324" t="str">
        <f t="shared" si="276"/>
        <v/>
      </c>
      <c r="AX398" s="422" t="str">
        <f t="shared" si="209"/>
        <v>KI04</v>
      </c>
      <c r="AY398" s="285"/>
      <c r="AZ398" s="327"/>
    </row>
    <row r="399" spans="1:54" s="271" customFormat="1" ht="13.5" customHeight="1" x14ac:dyDescent="0.2">
      <c r="A399" s="512" t="s">
        <v>184</v>
      </c>
      <c r="B399" s="313" t="s">
        <v>576</v>
      </c>
      <c r="C399" s="551">
        <v>3</v>
      </c>
      <c r="D399" s="336">
        <v>211</v>
      </c>
      <c r="E399" s="272">
        <v>222</v>
      </c>
      <c r="F399" s="337">
        <v>70</v>
      </c>
      <c r="G399" s="301">
        <v>3.04</v>
      </c>
      <c r="H399" s="299">
        <f t="shared" si="242"/>
        <v>37.87222991689751</v>
      </c>
      <c r="I399" s="300">
        <f t="shared" si="210"/>
        <v>0.67628981994459836</v>
      </c>
      <c r="J399" s="404">
        <f t="shared" si="211"/>
        <v>3.0142857142857142</v>
      </c>
      <c r="K399" s="299">
        <f t="shared" si="243"/>
        <v>145.14218009478674</v>
      </c>
      <c r="L399" s="405">
        <f t="shared" si="208"/>
        <v>56.217812123916744</v>
      </c>
      <c r="M399" s="362">
        <f t="shared" si="244"/>
        <v>8.4586466165413824E-3</v>
      </c>
      <c r="N399" s="406">
        <f t="shared" si="245"/>
        <v>0.39063348310104434</v>
      </c>
      <c r="O399" s="330" t="s">
        <v>63</v>
      </c>
      <c r="P399" s="286" t="s">
        <v>63</v>
      </c>
      <c r="Q399" s="330" t="s">
        <v>19</v>
      </c>
      <c r="R399" s="272">
        <v>350</v>
      </c>
      <c r="S399" s="272">
        <f t="shared" si="212"/>
        <v>375</v>
      </c>
      <c r="T399" s="272">
        <f t="shared" si="213"/>
        <v>400</v>
      </c>
      <c r="U399" s="272">
        <f t="shared" si="214"/>
        <v>425</v>
      </c>
      <c r="V399" s="272">
        <f t="shared" si="215"/>
        <v>450</v>
      </c>
      <c r="W399" s="272">
        <f t="shared" si="216"/>
        <v>475</v>
      </c>
      <c r="X399" s="272">
        <f t="shared" si="217"/>
        <v>500</v>
      </c>
      <c r="Y399" s="274" t="s">
        <v>322</v>
      </c>
      <c r="Z399" s="355" t="s">
        <v>323</v>
      </c>
      <c r="AA399" s="360">
        <f>(R399-25)/2.52</f>
        <v>128.96825396825398</v>
      </c>
      <c r="AB399" s="343">
        <f>(R399)/2.25</f>
        <v>155.55555555555554</v>
      </c>
      <c r="AC399" s="343">
        <f>(R399+25)/2.52</f>
        <v>148.8095238095238</v>
      </c>
      <c r="AD399" s="343">
        <f>(R399+50)/2.52</f>
        <v>158.73015873015873</v>
      </c>
      <c r="AE399" s="343">
        <f>(R399+75)/2.52</f>
        <v>168.65079365079364</v>
      </c>
      <c r="AF399" s="343">
        <f>(R399+100)/2.52</f>
        <v>178.57142857142858</v>
      </c>
      <c r="AG399" s="343">
        <f>(R399+125)/2.52</f>
        <v>188.49206349206349</v>
      </c>
      <c r="AH399" s="343">
        <f>(R399+150)/2.52</f>
        <v>198.4126984126984</v>
      </c>
      <c r="AI399" s="274" t="s">
        <v>330</v>
      </c>
      <c r="AJ399" s="374"/>
      <c r="AK399" s="367"/>
      <c r="AL399" s="322"/>
      <c r="AM399" s="368"/>
      <c r="AN399" s="419">
        <f t="shared" si="204"/>
        <v>162.79069767441862</v>
      </c>
      <c r="AO399" s="420">
        <f t="shared" si="204"/>
        <v>174.41860465116281</v>
      </c>
      <c r="AP399" s="420">
        <f t="shared" si="204"/>
        <v>186.04651162790699</v>
      </c>
      <c r="AQ399" s="420">
        <f t="shared" si="204"/>
        <v>197.67441860465118</v>
      </c>
      <c r="AR399" s="420">
        <f t="shared" si="204"/>
        <v>209.30232558139537</v>
      </c>
      <c r="AS399" s="420">
        <f t="shared" si="204"/>
        <v>220.93023255813955</v>
      </c>
      <c r="AT399" s="420">
        <f t="shared" si="204"/>
        <v>232.55813953488374</v>
      </c>
      <c r="AU399" s="422" t="str">
        <f t="shared" si="218"/>
        <v/>
      </c>
      <c r="AV399" s="421" t="str">
        <f t="shared" si="205"/>
        <v>VIP01</v>
      </c>
      <c r="AW399" s="422" t="str">
        <f t="shared" si="276"/>
        <v/>
      </c>
      <c r="AX399" s="422" t="str">
        <f>IF(G399&lt;2.55,"KI02",IF(AND(G399&gt;=2.55,G399&lt;3.3),IF(G399-J399&lt;=0.3,"KI03","KI04"),IF(G399&gt;=3.3,"KI05","")))</f>
        <v>KI03</v>
      </c>
      <c r="AY399" s="285"/>
      <c r="AZ399" s="327"/>
    </row>
    <row r="400" spans="1:54" s="271" customFormat="1" ht="13.5" customHeight="1" x14ac:dyDescent="0.2">
      <c r="A400" s="512" t="s">
        <v>185</v>
      </c>
      <c r="B400" s="313" t="s">
        <v>456</v>
      </c>
      <c r="C400" s="551">
        <v>2</v>
      </c>
      <c r="D400" s="336">
        <v>139</v>
      </c>
      <c r="E400" s="272">
        <v>190</v>
      </c>
      <c r="F400" s="337">
        <v>51</v>
      </c>
      <c r="G400" s="301">
        <v>3.06</v>
      </c>
      <c r="H400" s="299">
        <f t="shared" si="242"/>
        <v>58.738092186765776</v>
      </c>
      <c r="I400" s="300">
        <f t="shared" si="210"/>
        <v>1.0488945033351031</v>
      </c>
      <c r="J400" s="404">
        <f t="shared" si="211"/>
        <v>2.7254901960784315</v>
      </c>
      <c r="K400" s="299">
        <f t="shared" si="243"/>
        <v>183.78083247687562</v>
      </c>
      <c r="L400" s="405">
        <f t="shared" si="208"/>
        <v>45.628911887091931</v>
      </c>
      <c r="M400" s="362">
        <f t="shared" si="244"/>
        <v>0.10931692938613352</v>
      </c>
      <c r="N400" s="406">
        <f t="shared" si="245"/>
        <v>0.27875117080114342</v>
      </c>
      <c r="O400" s="330" t="s">
        <v>17</v>
      </c>
      <c r="P400" s="286" t="s">
        <v>17</v>
      </c>
      <c r="Q400" s="427"/>
      <c r="R400" s="422">
        <v>550</v>
      </c>
      <c r="S400" s="422">
        <f t="shared" si="212"/>
        <v>575</v>
      </c>
      <c r="T400" s="422">
        <f t="shared" si="213"/>
        <v>600</v>
      </c>
      <c r="U400" s="422">
        <f t="shared" si="214"/>
        <v>625</v>
      </c>
      <c r="V400" s="422">
        <f t="shared" si="215"/>
        <v>650</v>
      </c>
      <c r="W400" s="422">
        <f t="shared" si="216"/>
        <v>675</v>
      </c>
      <c r="X400" s="422">
        <f t="shared" si="217"/>
        <v>700</v>
      </c>
      <c r="Y400" s="298"/>
      <c r="Z400" s="356"/>
      <c r="AA400" s="419">
        <f>(R400-25)/2.37</f>
        <v>221.51898734177215</v>
      </c>
      <c r="AB400" s="420">
        <f>(R400)/2.37</f>
        <v>232.06751054852319</v>
      </c>
      <c r="AC400" s="420">
        <f>(R400+25)/2.37</f>
        <v>242.61603375527426</v>
      </c>
      <c r="AD400" s="420">
        <f>(R400+50)/2.37</f>
        <v>253.1645569620253</v>
      </c>
      <c r="AE400" s="420">
        <f>(R400+75)/2.37</f>
        <v>263.71308016877634</v>
      </c>
      <c r="AF400" s="420">
        <f>(R400+100)/2.37</f>
        <v>274.26160337552739</v>
      </c>
      <c r="AG400" s="420">
        <f>(R400+125)/2.37</f>
        <v>284.81012658227849</v>
      </c>
      <c r="AH400" s="420">
        <f>(R400+150)/2.37</f>
        <v>295.35864978902953</v>
      </c>
      <c r="AI400" s="298"/>
      <c r="AJ400" s="374"/>
      <c r="AK400" s="367"/>
      <c r="AL400" s="322"/>
      <c r="AM400" s="368"/>
      <c r="AN400" s="360">
        <f t="shared" si="204"/>
        <v>255.81395348837211</v>
      </c>
      <c r="AO400" s="343">
        <f t="shared" si="204"/>
        <v>267.44186046511629</v>
      </c>
      <c r="AP400" s="343">
        <f t="shared" si="204"/>
        <v>279.06976744186045</v>
      </c>
      <c r="AQ400" s="343">
        <f t="shared" si="203"/>
        <v>290.69767441860466</v>
      </c>
      <c r="AR400" s="343">
        <f t="shared" si="203"/>
        <v>302.32558139534888</v>
      </c>
      <c r="AS400" s="343">
        <f t="shared" si="203"/>
        <v>313.95348837209303</v>
      </c>
      <c r="AT400" s="343">
        <f t="shared" si="203"/>
        <v>325.58139534883725</v>
      </c>
      <c r="AU400" s="284" t="str">
        <f t="shared" si="218"/>
        <v>151310-E-004</v>
      </c>
      <c r="AV400" s="309" t="str">
        <f t="shared" si="205"/>
        <v>VIP01</v>
      </c>
      <c r="AW400" s="324" t="str">
        <f t="shared" si="276"/>
        <v/>
      </c>
      <c r="AX400" s="324"/>
      <c r="AY400" s="285"/>
      <c r="AZ400" s="327"/>
    </row>
    <row r="401" spans="1:52" s="271" customFormat="1" ht="13.5" customHeight="1" x14ac:dyDescent="0.2">
      <c r="A401" s="512" t="s">
        <v>185</v>
      </c>
      <c r="B401" s="313" t="s">
        <v>455</v>
      </c>
      <c r="C401" s="551">
        <v>3</v>
      </c>
      <c r="D401" s="336">
        <v>178</v>
      </c>
      <c r="E401" s="272">
        <v>216</v>
      </c>
      <c r="F401" s="337">
        <v>63</v>
      </c>
      <c r="G401" s="301">
        <v>2.95</v>
      </c>
      <c r="H401" s="299">
        <f t="shared" si="242"/>
        <v>48.836541223786263</v>
      </c>
      <c r="I401" s="300">
        <f t="shared" si="210"/>
        <v>0.87208109328189753</v>
      </c>
      <c r="J401" s="404">
        <f t="shared" si="211"/>
        <v>2.8253968253968256</v>
      </c>
      <c r="K401" s="299">
        <f t="shared" si="243"/>
        <v>169.22401685393257</v>
      </c>
      <c r="L401" s="405">
        <f t="shared" si="208"/>
        <v>51.634825457243487</v>
      </c>
      <c r="M401" s="362">
        <f t="shared" si="244"/>
        <v>4.2238364272262574E-2</v>
      </c>
      <c r="N401" s="406">
        <f t="shared" si="245"/>
        <v>0.31858349824599907</v>
      </c>
      <c r="O401" s="330" t="s">
        <v>13</v>
      </c>
      <c r="P401" s="286" t="s">
        <v>13</v>
      </c>
      <c r="Q401" s="330" t="s">
        <v>27</v>
      </c>
      <c r="R401" s="272">
        <v>425</v>
      </c>
      <c r="S401" s="272">
        <f t="shared" si="212"/>
        <v>450</v>
      </c>
      <c r="T401" s="272">
        <f t="shared" si="213"/>
        <v>475</v>
      </c>
      <c r="U401" s="272">
        <f t="shared" si="214"/>
        <v>500</v>
      </c>
      <c r="V401" s="272">
        <f t="shared" si="215"/>
        <v>525</v>
      </c>
      <c r="W401" s="272">
        <f t="shared" si="216"/>
        <v>550</v>
      </c>
      <c r="X401" s="272">
        <f t="shared" si="217"/>
        <v>575</v>
      </c>
      <c r="Y401" s="274" t="s">
        <v>321</v>
      </c>
      <c r="Z401" s="356"/>
      <c r="AA401" s="360">
        <f>(R401-25)/2.6</f>
        <v>153.84615384615384</v>
      </c>
      <c r="AB401" s="343">
        <f>R401/2.6</f>
        <v>163.46153846153845</v>
      </c>
      <c r="AC401" s="343">
        <f>(R401+25)/2.6</f>
        <v>173.07692307692307</v>
      </c>
      <c r="AD401" s="343">
        <f>(R401+50)/2.6</f>
        <v>182.69230769230768</v>
      </c>
      <c r="AE401" s="343">
        <f>(R401+75)/2.6</f>
        <v>192.30769230769229</v>
      </c>
      <c r="AF401" s="343">
        <f>(R401+100)/2.6</f>
        <v>201.92307692307691</v>
      </c>
      <c r="AG401" s="343">
        <f>(R401+125)/2.6</f>
        <v>211.53846153846152</v>
      </c>
      <c r="AH401" s="343">
        <f>(R401+150)/2.6</f>
        <v>221.15384615384616</v>
      </c>
      <c r="AI401" s="274" t="s">
        <v>331</v>
      </c>
      <c r="AJ401" s="374" t="s">
        <v>291</v>
      </c>
      <c r="AK401" s="367" t="s">
        <v>247</v>
      </c>
      <c r="AL401" s="322" t="s">
        <v>248</v>
      </c>
      <c r="AM401" s="368" t="s">
        <v>245</v>
      </c>
      <c r="AN401" s="360">
        <f t="shared" si="204"/>
        <v>197.67441860465118</v>
      </c>
      <c r="AO401" s="343">
        <f t="shared" si="204"/>
        <v>209.30232558139537</v>
      </c>
      <c r="AP401" s="343">
        <f t="shared" si="204"/>
        <v>220.93023255813955</v>
      </c>
      <c r="AQ401" s="343">
        <f t="shared" si="203"/>
        <v>232.55813953488374</v>
      </c>
      <c r="AR401" s="343">
        <f t="shared" si="203"/>
        <v>244.18604651162792</v>
      </c>
      <c r="AS401" s="343">
        <f t="shared" si="203"/>
        <v>255.81395348837211</v>
      </c>
      <c r="AT401" s="343">
        <f t="shared" si="203"/>
        <v>267.44186046511629</v>
      </c>
      <c r="AU401" s="284" t="str">
        <f t="shared" si="218"/>
        <v>151310-E-002</v>
      </c>
      <c r="AV401" s="309" t="str">
        <f t="shared" si="205"/>
        <v>VIP01</v>
      </c>
      <c r="AW401" s="284" t="str">
        <f t="shared" si="276"/>
        <v>151512-E-002</v>
      </c>
      <c r="AX401" s="284" t="str">
        <f>IF(G401&lt;2.55,"KI02",IF(AND(G401&gt;=2.55,G401&lt;3.3),IF(G401-J401&lt;=0.3,"KI03","KI04"),IF(G401&gt;=3.3,"KI05","")))</f>
        <v>KI03</v>
      </c>
      <c r="AY401" s="285"/>
      <c r="AZ401" s="327"/>
    </row>
    <row r="402" spans="1:52" s="271" customFormat="1" ht="13.5" customHeight="1" thickBot="1" x14ac:dyDescent="0.25">
      <c r="A402" s="512" t="s">
        <v>185</v>
      </c>
      <c r="B402" s="314" t="s">
        <v>186</v>
      </c>
      <c r="C402" s="557">
        <v>4</v>
      </c>
      <c r="D402" s="340">
        <v>220</v>
      </c>
      <c r="E402" s="275">
        <v>240</v>
      </c>
      <c r="F402" s="337">
        <v>75</v>
      </c>
      <c r="G402" s="335">
        <v>3</v>
      </c>
      <c r="H402" s="306">
        <f t="shared" si="242"/>
        <v>36.111111111111114</v>
      </c>
      <c r="I402" s="307">
        <f t="shared" si="210"/>
        <v>0.64484126984126988</v>
      </c>
      <c r="J402" s="410">
        <f t="shared" si="211"/>
        <v>2.9333333333333331</v>
      </c>
      <c r="K402" s="306">
        <f t="shared" si="243"/>
        <v>148.38676948051949</v>
      </c>
      <c r="L402" s="411">
        <f t="shared" si="208"/>
        <v>57.404250713688434</v>
      </c>
      <c r="M402" s="363">
        <f t="shared" si="244"/>
        <v>2.2222222222222292E-2</v>
      </c>
      <c r="N402" s="412">
        <f t="shared" si="245"/>
        <v>0.3956477587651141</v>
      </c>
      <c r="O402" s="333" t="s">
        <v>12</v>
      </c>
      <c r="P402" s="291" t="s">
        <v>58</v>
      </c>
      <c r="Q402" s="333" t="s">
        <v>27</v>
      </c>
      <c r="R402" s="275">
        <v>325</v>
      </c>
      <c r="S402" s="275">
        <f t="shared" si="212"/>
        <v>350</v>
      </c>
      <c r="T402" s="275">
        <f t="shared" si="213"/>
        <v>375</v>
      </c>
      <c r="U402" s="275">
        <f t="shared" si="214"/>
        <v>400</v>
      </c>
      <c r="V402" s="275">
        <f t="shared" si="215"/>
        <v>425</v>
      </c>
      <c r="W402" s="275">
        <f t="shared" si="216"/>
        <v>450</v>
      </c>
      <c r="X402" s="275">
        <f t="shared" si="217"/>
        <v>475</v>
      </c>
      <c r="Y402" s="344" t="s">
        <v>324</v>
      </c>
      <c r="Z402" s="357" t="s">
        <v>325</v>
      </c>
      <c r="AA402" s="361">
        <f>(R402-25)/2.37</f>
        <v>126.58227848101265</v>
      </c>
      <c r="AB402" s="345">
        <f>(R402)/2.37</f>
        <v>137.13080168776369</v>
      </c>
      <c r="AC402" s="345">
        <f>(R402+25)/2.37</f>
        <v>147.67932489451476</v>
      </c>
      <c r="AD402" s="345">
        <f>(R402+50)/2.37</f>
        <v>158.22784810126581</v>
      </c>
      <c r="AE402" s="345">
        <f>(R402+75)/2.37</f>
        <v>168.77637130801688</v>
      </c>
      <c r="AF402" s="345">
        <f>(R402+100)/2.37</f>
        <v>179.32489451476792</v>
      </c>
      <c r="AG402" s="345">
        <f>(R402+125)/2.37</f>
        <v>189.87341772151899</v>
      </c>
      <c r="AH402" s="345">
        <f>(R402+150)/2.37</f>
        <v>200.42194092827003</v>
      </c>
      <c r="AI402" s="344" t="s">
        <v>329</v>
      </c>
      <c r="AJ402" s="375" t="s">
        <v>291</v>
      </c>
      <c r="AK402" s="370" t="s">
        <v>247</v>
      </c>
      <c r="AL402" s="371" t="s">
        <v>248</v>
      </c>
      <c r="AM402" s="372" t="s">
        <v>245</v>
      </c>
      <c r="AN402" s="423">
        <f t="shared" si="204"/>
        <v>151.16279069767444</v>
      </c>
      <c r="AO402" s="424">
        <f t="shared" si="204"/>
        <v>162.79069767441862</v>
      </c>
      <c r="AP402" s="424">
        <f t="shared" si="204"/>
        <v>174.41860465116281</v>
      </c>
      <c r="AQ402" s="424">
        <f t="shared" si="203"/>
        <v>186.04651162790699</v>
      </c>
      <c r="AR402" s="424">
        <f t="shared" si="203"/>
        <v>197.67441860465118</v>
      </c>
      <c r="AS402" s="424">
        <f t="shared" si="203"/>
        <v>209.30232558139537</v>
      </c>
      <c r="AT402" s="424">
        <f t="shared" si="203"/>
        <v>220.93023255813955</v>
      </c>
      <c r="AU402" s="346" t="str">
        <f t="shared" si="218"/>
        <v/>
      </c>
      <c r="AV402" s="425" t="str">
        <f t="shared" si="205"/>
        <v>VIP01</v>
      </c>
      <c r="AW402" s="346" t="str">
        <f t="shared" si="276"/>
        <v/>
      </c>
      <c r="AX402" s="426" t="str">
        <f>IF(G402&lt;2.55,"KI02",IF(AND(G402&gt;=2.55,G402&lt;3.3),IF(G402-J402&lt;=0.3,"KI03","KI04"),IF(G402&gt;=3.3,"KI05","")))</f>
        <v>KI03</v>
      </c>
      <c r="AY402" s="290"/>
      <c r="AZ402" s="329"/>
    </row>
    <row r="403" spans="1:52" s="271" customFormat="1" ht="15" x14ac:dyDescent="0.2">
      <c r="A403" s="315"/>
      <c r="B403" s="311"/>
      <c r="C403" s="558"/>
      <c r="D403" s="278"/>
      <c r="E403" s="278"/>
      <c r="F403" s="278"/>
      <c r="G403" s="302"/>
      <c r="H403" s="302"/>
      <c r="I403" s="302"/>
      <c r="J403" s="413"/>
      <c r="K403" s="302"/>
      <c r="L403" s="415"/>
      <c r="M403" s="302"/>
      <c r="N403" s="414"/>
      <c r="O403" s="302"/>
      <c r="P403" s="302"/>
      <c r="Q403" s="302"/>
      <c r="R403" s="279"/>
      <c r="S403" s="279"/>
      <c r="T403" s="279"/>
      <c r="U403" s="279"/>
      <c r="V403" s="279"/>
      <c r="W403" s="279"/>
      <c r="X403" s="279"/>
      <c r="Y403" s="279"/>
      <c r="Z403" s="279"/>
      <c r="AA403" s="292"/>
      <c r="AB403" s="292"/>
      <c r="AC403" s="282"/>
      <c r="AD403" s="282"/>
      <c r="AE403" s="282"/>
      <c r="AF403" s="282"/>
      <c r="AG403" s="282"/>
      <c r="AH403" s="282"/>
      <c r="AI403" s="282"/>
      <c r="AJ403" s="364"/>
      <c r="AK403" s="293"/>
      <c r="AL403" s="293"/>
      <c r="AM403" s="293"/>
      <c r="AN403" s="293"/>
      <c r="AO403" s="293"/>
      <c r="AP403" s="293"/>
      <c r="AQ403" s="293"/>
      <c r="AR403" s="293"/>
      <c r="AS403" s="293"/>
      <c r="AT403" s="293"/>
      <c r="AU403" s="293"/>
      <c r="AV403" s="310"/>
      <c r="AW403" s="310"/>
      <c r="AX403" s="293"/>
      <c r="AY403" s="310"/>
      <c r="AZ403" s="293"/>
    </row>
    <row r="404" spans="1:52" s="271" customFormat="1" ht="15" x14ac:dyDescent="0.2">
      <c r="A404" s="315"/>
      <c r="B404" s="311"/>
      <c r="C404" s="558"/>
      <c r="D404" s="278"/>
      <c r="E404" s="278"/>
      <c r="F404" s="278"/>
      <c r="G404" s="302"/>
      <c r="H404" s="302"/>
      <c r="I404" s="302"/>
      <c r="J404" s="414"/>
      <c r="K404" s="302"/>
      <c r="L404" s="415"/>
      <c r="M404" s="302"/>
      <c r="N404" s="414"/>
      <c r="O404" s="302"/>
      <c r="P404" s="302"/>
      <c r="Q404" s="302"/>
      <c r="R404" s="279"/>
      <c r="S404" s="279"/>
      <c r="T404" s="279"/>
      <c r="U404" s="279"/>
      <c r="V404" s="279"/>
      <c r="W404" s="279"/>
      <c r="X404" s="279"/>
      <c r="Y404" s="279"/>
      <c r="Z404" s="279"/>
      <c r="AA404" s="292"/>
      <c r="AB404" s="292"/>
      <c r="AC404" s="282"/>
      <c r="AD404" s="282"/>
      <c r="AE404" s="282"/>
      <c r="AF404" s="282"/>
      <c r="AG404" s="282"/>
      <c r="AH404" s="282"/>
      <c r="AI404" s="282"/>
      <c r="AJ404" s="364"/>
      <c r="AK404" s="293"/>
      <c r="AL404" s="293"/>
      <c r="AM404" s="293"/>
      <c r="AN404" s="293"/>
      <c r="AO404" s="293"/>
      <c r="AP404" s="293"/>
      <c r="AQ404" s="293"/>
      <c r="AR404" s="293"/>
      <c r="AS404" s="293"/>
      <c r="AT404" s="293"/>
      <c r="AU404" s="293"/>
      <c r="AV404" s="293"/>
      <c r="AW404" s="293"/>
      <c r="AX404" s="293"/>
      <c r="AY404" s="310"/>
      <c r="AZ404" s="293"/>
    </row>
    <row r="405" spans="1:52" s="271" customFormat="1" ht="15" x14ac:dyDescent="0.2">
      <c r="A405" s="315"/>
      <c r="B405" s="311"/>
      <c r="C405" s="558"/>
      <c r="D405" s="278"/>
      <c r="E405" s="278"/>
      <c r="F405" s="278"/>
      <c r="G405" s="302"/>
      <c r="H405" s="302"/>
      <c r="I405" s="302"/>
      <c r="J405" s="414"/>
      <c r="K405" s="302"/>
      <c r="L405" s="415"/>
      <c r="M405" s="302"/>
      <c r="N405" s="414"/>
      <c r="O405" s="302"/>
      <c r="P405" s="302"/>
      <c r="Q405" s="302"/>
      <c r="R405" s="279"/>
      <c r="S405" s="279"/>
      <c r="T405" s="279"/>
      <c r="U405" s="279"/>
      <c r="V405" s="279"/>
      <c r="W405" s="279"/>
      <c r="X405" s="279"/>
      <c r="Y405" s="279"/>
      <c r="Z405" s="279"/>
      <c r="AA405" s="292"/>
      <c r="AB405" s="292"/>
      <c r="AC405" s="282"/>
      <c r="AD405" s="282"/>
      <c r="AE405" s="282"/>
      <c r="AF405" s="282"/>
      <c r="AG405" s="282"/>
      <c r="AH405" s="282"/>
      <c r="AI405" s="282"/>
      <c r="AJ405" s="364"/>
      <c r="AK405" s="293"/>
      <c r="AL405" s="293"/>
      <c r="AM405" s="293"/>
      <c r="AN405" s="293"/>
      <c r="AO405" s="293"/>
      <c r="AP405" s="293"/>
      <c r="AQ405" s="293"/>
      <c r="AR405" s="293"/>
      <c r="AS405" s="293"/>
      <c r="AT405" s="293"/>
      <c r="AU405" s="293"/>
      <c r="AV405" s="293"/>
      <c r="AW405" s="293"/>
      <c r="AX405" s="293"/>
      <c r="AY405" s="310"/>
      <c r="AZ405" s="293"/>
    </row>
    <row r="406" spans="1:52" s="271" customFormat="1" ht="15" x14ac:dyDescent="0.2">
      <c r="A406" s="315"/>
      <c r="B406" s="311"/>
      <c r="C406" s="558"/>
      <c r="D406" s="278"/>
      <c r="E406" s="278"/>
      <c r="F406" s="278"/>
      <c r="G406" s="302"/>
      <c r="H406" s="302"/>
      <c r="I406" s="302"/>
      <c r="J406" s="414"/>
      <c r="K406" s="302"/>
      <c r="L406" s="415"/>
      <c r="M406" s="302"/>
      <c r="N406" s="414"/>
      <c r="O406" s="302"/>
      <c r="P406" s="302"/>
      <c r="Q406" s="302"/>
      <c r="R406" s="279"/>
      <c r="S406" s="279"/>
      <c r="T406" s="279"/>
      <c r="U406" s="279"/>
      <c r="V406" s="279"/>
      <c r="W406" s="279"/>
      <c r="X406" s="279"/>
      <c r="Y406" s="279"/>
      <c r="Z406" s="279"/>
      <c r="AA406" s="292"/>
      <c r="AB406" s="292"/>
      <c r="AC406" s="282"/>
      <c r="AD406" s="282"/>
      <c r="AE406" s="282"/>
      <c r="AF406" s="282"/>
      <c r="AG406" s="282"/>
      <c r="AH406" s="282"/>
      <c r="AI406" s="282"/>
      <c r="AJ406" s="364"/>
      <c r="AK406" s="293"/>
      <c r="AL406" s="293"/>
      <c r="AM406" s="293"/>
      <c r="AN406" s="293"/>
      <c r="AO406" s="293"/>
      <c r="AP406" s="293"/>
      <c r="AQ406" s="293"/>
      <c r="AR406" s="293"/>
      <c r="AS406" s="293"/>
      <c r="AT406" s="293"/>
      <c r="AU406" s="293"/>
      <c r="AV406" s="293"/>
      <c r="AW406" s="293"/>
      <c r="AX406" s="293"/>
      <c r="AY406" s="310"/>
      <c r="AZ406" s="293"/>
    </row>
    <row r="407" spans="1:52" s="271" customFormat="1" ht="15" x14ac:dyDescent="0.2">
      <c r="A407" s="315"/>
      <c r="B407" s="311"/>
      <c r="C407" s="558"/>
      <c r="D407" s="278"/>
      <c r="E407" s="278"/>
      <c r="F407" s="278"/>
      <c r="G407" s="302"/>
      <c r="H407" s="302"/>
      <c r="I407" s="302"/>
      <c r="J407" s="414"/>
      <c r="K407" s="302"/>
      <c r="L407" s="415"/>
      <c r="M407" s="302"/>
      <c r="N407" s="414"/>
      <c r="O407" s="302"/>
      <c r="P407" s="302"/>
      <c r="Q407" s="302"/>
      <c r="R407" s="279"/>
      <c r="S407" s="279"/>
      <c r="T407" s="279"/>
      <c r="U407" s="279"/>
      <c r="V407" s="279"/>
      <c r="W407" s="279"/>
      <c r="X407" s="279"/>
      <c r="Y407" s="279"/>
      <c r="Z407" s="279"/>
      <c r="AA407" s="292"/>
      <c r="AB407" s="292"/>
      <c r="AC407" s="282"/>
      <c r="AD407" s="282"/>
      <c r="AE407" s="282"/>
      <c r="AF407" s="282"/>
      <c r="AG407" s="282"/>
      <c r="AH407" s="282"/>
      <c r="AI407" s="282"/>
      <c r="AJ407" s="364"/>
      <c r="AK407" s="293"/>
      <c r="AL407" s="293"/>
      <c r="AM407" s="293"/>
      <c r="AN407" s="293"/>
      <c r="AO407" s="293"/>
      <c r="AP407" s="293"/>
      <c r="AQ407" s="293"/>
      <c r="AR407" s="293"/>
      <c r="AS407" s="293"/>
      <c r="AT407" s="293"/>
      <c r="AU407" s="293"/>
      <c r="AV407" s="293"/>
      <c r="AW407" s="293"/>
      <c r="AX407" s="293"/>
      <c r="AY407" s="310"/>
      <c r="AZ407" s="293"/>
    </row>
    <row r="408" spans="1:52" s="271" customFormat="1" ht="15" x14ac:dyDescent="0.2">
      <c r="A408" s="315"/>
      <c r="B408" s="311"/>
      <c r="C408" s="558"/>
      <c r="D408" s="278"/>
      <c r="E408" s="278"/>
      <c r="F408" s="278"/>
      <c r="G408" s="302"/>
      <c r="H408" s="302"/>
      <c r="I408" s="302"/>
      <c r="J408" s="414"/>
      <c r="K408" s="302"/>
      <c r="L408" s="415"/>
      <c r="M408" s="302"/>
      <c r="N408" s="414"/>
      <c r="O408" s="302"/>
      <c r="P408" s="302"/>
      <c r="Q408" s="302"/>
      <c r="R408" s="279"/>
      <c r="S408" s="279"/>
      <c r="T408" s="279"/>
      <c r="U408" s="279"/>
      <c r="V408" s="279"/>
      <c r="W408" s="279"/>
      <c r="X408" s="279"/>
      <c r="Y408" s="279"/>
      <c r="Z408" s="279"/>
      <c r="AA408" s="292"/>
      <c r="AB408" s="292"/>
      <c r="AC408" s="282"/>
      <c r="AD408" s="282"/>
      <c r="AE408" s="282"/>
      <c r="AF408" s="282"/>
      <c r="AG408" s="282"/>
      <c r="AH408" s="282"/>
      <c r="AI408" s="282"/>
      <c r="AJ408" s="364"/>
      <c r="AK408" s="293"/>
      <c r="AL408" s="293"/>
      <c r="AM408" s="293"/>
      <c r="AN408" s="293"/>
      <c r="AO408" s="293"/>
      <c r="AP408" s="293"/>
      <c r="AQ408" s="293"/>
      <c r="AR408" s="293"/>
      <c r="AS408" s="293"/>
      <c r="AT408" s="293"/>
      <c r="AU408" s="293"/>
      <c r="AV408" s="293"/>
      <c r="AW408" s="293"/>
      <c r="AX408" s="293"/>
      <c r="AY408" s="310"/>
      <c r="AZ408" s="293"/>
    </row>
    <row r="409" spans="1:52" s="271" customFormat="1" ht="15" x14ac:dyDescent="0.2">
      <c r="A409" s="315"/>
      <c r="B409" s="311"/>
      <c r="C409" s="558"/>
      <c r="D409" s="278"/>
      <c r="E409" s="278"/>
      <c r="F409" s="278"/>
      <c r="G409" s="302"/>
      <c r="H409" s="302"/>
      <c r="I409" s="302"/>
      <c r="J409" s="414"/>
      <c r="K409" s="302"/>
      <c r="L409" s="415"/>
      <c r="M409" s="302"/>
      <c r="N409" s="414"/>
      <c r="O409" s="302"/>
      <c r="P409" s="302"/>
      <c r="Q409" s="302"/>
      <c r="R409" s="279"/>
      <c r="S409" s="279"/>
      <c r="T409" s="279"/>
      <c r="U409" s="279"/>
      <c r="V409" s="279"/>
      <c r="W409" s="279"/>
      <c r="X409" s="279"/>
      <c r="Y409" s="279"/>
      <c r="Z409" s="279"/>
      <c r="AA409" s="292"/>
      <c r="AB409" s="292"/>
      <c r="AC409" s="282"/>
      <c r="AD409" s="282"/>
      <c r="AE409" s="282"/>
      <c r="AF409" s="282"/>
      <c r="AG409" s="282"/>
      <c r="AH409" s="282"/>
      <c r="AI409" s="282"/>
      <c r="AJ409" s="364"/>
      <c r="AK409" s="293"/>
      <c r="AL409" s="293"/>
      <c r="AM409" s="293"/>
      <c r="AN409" s="293"/>
      <c r="AO409" s="293"/>
      <c r="AP409" s="293"/>
      <c r="AQ409" s="293"/>
      <c r="AR409" s="293"/>
      <c r="AS409" s="293"/>
      <c r="AT409" s="293"/>
      <c r="AU409" s="293"/>
      <c r="AV409" s="293"/>
      <c r="AW409" s="293"/>
      <c r="AX409" s="293"/>
      <c r="AY409" s="310"/>
      <c r="AZ409" s="293"/>
    </row>
    <row r="410" spans="1:52" s="271" customFormat="1" ht="15" x14ac:dyDescent="0.2">
      <c r="A410" s="315"/>
      <c r="B410" s="311"/>
      <c r="C410" s="558"/>
      <c r="D410" s="278"/>
      <c r="E410" s="278"/>
      <c r="F410" s="278"/>
      <c r="G410" s="302"/>
      <c r="H410" s="302"/>
      <c r="I410" s="302"/>
      <c r="J410" s="414"/>
      <c r="K410" s="302"/>
      <c r="L410" s="415"/>
      <c r="M410" s="302"/>
      <c r="N410" s="414"/>
      <c r="O410" s="302"/>
      <c r="P410" s="302"/>
      <c r="Q410" s="302"/>
      <c r="R410" s="279"/>
      <c r="S410" s="279"/>
      <c r="T410" s="279"/>
      <c r="U410" s="279"/>
      <c r="V410" s="279"/>
      <c r="W410" s="279"/>
      <c r="X410" s="279"/>
      <c r="Y410" s="279"/>
      <c r="Z410" s="279"/>
      <c r="AA410" s="292"/>
      <c r="AB410" s="292"/>
      <c r="AC410" s="282"/>
      <c r="AD410" s="282"/>
      <c r="AE410" s="282"/>
      <c r="AF410" s="282"/>
      <c r="AG410" s="282"/>
      <c r="AH410" s="282"/>
      <c r="AI410" s="282"/>
      <c r="AJ410" s="364"/>
      <c r="AK410" s="293"/>
      <c r="AL410" s="293"/>
      <c r="AM410" s="293"/>
      <c r="AN410" s="293"/>
      <c r="AO410" s="293"/>
      <c r="AP410" s="293"/>
      <c r="AQ410" s="293"/>
      <c r="AR410" s="293"/>
      <c r="AS410" s="293"/>
      <c r="AT410" s="293"/>
      <c r="AU410" s="293"/>
      <c r="AV410" s="293"/>
      <c r="AW410" s="293"/>
      <c r="AX410" s="293"/>
      <c r="AY410" s="310"/>
      <c r="AZ410" s="293"/>
    </row>
    <row r="411" spans="1:52" s="271" customFormat="1" ht="15" x14ac:dyDescent="0.2">
      <c r="A411" s="315"/>
      <c r="B411" s="311"/>
      <c r="C411" s="558"/>
      <c r="D411" s="278"/>
      <c r="E411" s="278"/>
      <c r="F411" s="278"/>
      <c r="G411" s="302"/>
      <c r="H411" s="302"/>
      <c r="I411" s="302"/>
      <c r="J411" s="414"/>
      <c r="K411" s="302"/>
      <c r="L411" s="415"/>
      <c r="M411" s="302"/>
      <c r="N411" s="414"/>
      <c r="O411" s="302"/>
      <c r="P411" s="302"/>
      <c r="Q411" s="302"/>
      <c r="R411" s="279"/>
      <c r="S411" s="279"/>
      <c r="T411" s="279"/>
      <c r="U411" s="279"/>
      <c r="V411" s="279"/>
      <c r="W411" s="279"/>
      <c r="X411" s="279"/>
      <c r="Y411" s="279"/>
      <c r="Z411" s="279"/>
      <c r="AA411" s="292"/>
      <c r="AB411" s="292"/>
      <c r="AC411" s="282"/>
      <c r="AD411" s="282"/>
      <c r="AE411" s="282"/>
      <c r="AF411" s="282"/>
      <c r="AG411" s="282"/>
      <c r="AH411" s="282"/>
      <c r="AI411" s="282"/>
      <c r="AJ411" s="364"/>
      <c r="AK411" s="293"/>
      <c r="AL411" s="293"/>
      <c r="AM411" s="293"/>
      <c r="AN411" s="293"/>
      <c r="AO411" s="293"/>
      <c r="AP411" s="293"/>
      <c r="AQ411" s="293"/>
      <c r="AR411" s="293"/>
      <c r="AS411" s="293"/>
      <c r="AT411" s="293"/>
      <c r="AU411" s="293"/>
      <c r="AV411" s="293"/>
      <c r="AW411" s="293"/>
      <c r="AX411" s="293"/>
      <c r="AY411" s="310"/>
      <c r="AZ411" s="293"/>
    </row>
    <row r="412" spans="1:52" s="271" customFormat="1" ht="15" x14ac:dyDescent="0.2">
      <c r="A412" s="315"/>
      <c r="B412" s="311"/>
      <c r="C412" s="558"/>
      <c r="D412" s="278"/>
      <c r="E412" s="278"/>
      <c r="F412" s="278"/>
      <c r="G412" s="302"/>
      <c r="H412" s="302"/>
      <c r="I412" s="302"/>
      <c r="J412" s="414"/>
      <c r="K412" s="302"/>
      <c r="L412" s="415"/>
      <c r="M412" s="302"/>
      <c r="N412" s="414"/>
      <c r="O412" s="302"/>
      <c r="P412" s="302"/>
      <c r="Q412" s="302"/>
      <c r="R412" s="279"/>
      <c r="S412" s="279"/>
      <c r="T412" s="279"/>
      <c r="U412" s="279"/>
      <c r="V412" s="279"/>
      <c r="W412" s="279"/>
      <c r="X412" s="279"/>
      <c r="Y412" s="279"/>
      <c r="Z412" s="279"/>
      <c r="AA412" s="292"/>
      <c r="AB412" s="292"/>
      <c r="AC412" s="282"/>
      <c r="AD412" s="282"/>
      <c r="AE412" s="282"/>
      <c r="AF412" s="282"/>
      <c r="AG412" s="282"/>
      <c r="AH412" s="282"/>
      <c r="AI412" s="282"/>
      <c r="AJ412" s="364"/>
      <c r="AK412" s="293"/>
      <c r="AL412" s="293"/>
      <c r="AM412" s="293"/>
      <c r="AN412" s="293"/>
      <c r="AO412" s="293"/>
      <c r="AP412" s="293"/>
      <c r="AQ412" s="293"/>
      <c r="AR412" s="293"/>
      <c r="AS412" s="293"/>
      <c r="AT412" s="293"/>
      <c r="AU412" s="293"/>
      <c r="AV412" s="293"/>
      <c r="AW412" s="293"/>
      <c r="AX412" s="293"/>
      <c r="AY412" s="310"/>
      <c r="AZ412" s="293"/>
    </row>
    <row r="413" spans="1:52" s="271" customFormat="1" ht="15" x14ac:dyDescent="0.2">
      <c r="A413" s="315"/>
      <c r="B413" s="311"/>
      <c r="C413" s="558"/>
      <c r="D413" s="278"/>
      <c r="E413" s="278"/>
      <c r="F413" s="278"/>
      <c r="G413" s="302"/>
      <c r="H413" s="302"/>
      <c r="I413" s="302"/>
      <c r="J413" s="414"/>
      <c r="K413" s="302"/>
      <c r="L413" s="415"/>
      <c r="M413" s="302"/>
      <c r="N413" s="414"/>
      <c r="O413" s="302"/>
      <c r="P413" s="302"/>
      <c r="Q413" s="302"/>
      <c r="R413" s="279"/>
      <c r="S413" s="279"/>
      <c r="T413" s="279"/>
      <c r="U413" s="279"/>
      <c r="V413" s="279"/>
      <c r="W413" s="279"/>
      <c r="X413" s="279"/>
      <c r="Y413" s="279"/>
      <c r="Z413" s="279"/>
      <c r="AA413" s="292"/>
      <c r="AB413" s="292"/>
      <c r="AC413" s="282"/>
      <c r="AD413" s="282"/>
      <c r="AE413" s="282"/>
      <c r="AF413" s="282"/>
      <c r="AG413" s="282"/>
      <c r="AH413" s="282"/>
      <c r="AI413" s="282"/>
      <c r="AJ413" s="364"/>
      <c r="AK413" s="293"/>
      <c r="AL413" s="293"/>
      <c r="AM413" s="293"/>
      <c r="AN413" s="293"/>
      <c r="AO413" s="293"/>
      <c r="AP413" s="293"/>
      <c r="AQ413" s="293"/>
      <c r="AR413" s="293"/>
      <c r="AS413" s="293"/>
      <c r="AT413" s="293"/>
      <c r="AU413" s="293"/>
      <c r="AV413" s="293"/>
      <c r="AW413" s="293"/>
      <c r="AX413" s="293"/>
      <c r="AY413" s="310"/>
      <c r="AZ413" s="293"/>
    </row>
    <row r="414" spans="1:52" s="271" customFormat="1" ht="15" x14ac:dyDescent="0.2">
      <c r="A414" s="315"/>
      <c r="B414" s="311"/>
      <c r="C414" s="558"/>
      <c r="D414" s="278"/>
      <c r="E414" s="278"/>
      <c r="F414" s="278"/>
      <c r="G414" s="302"/>
      <c r="H414" s="302"/>
      <c r="I414" s="302"/>
      <c r="J414" s="414"/>
      <c r="K414" s="302"/>
      <c r="L414" s="415"/>
      <c r="M414" s="302"/>
      <c r="N414" s="414"/>
      <c r="O414" s="302"/>
      <c r="P414" s="302"/>
      <c r="Q414" s="302"/>
      <c r="R414" s="279"/>
      <c r="S414" s="279"/>
      <c r="T414" s="279"/>
      <c r="U414" s="279"/>
      <c r="V414" s="279"/>
      <c r="W414" s="279"/>
      <c r="X414" s="279"/>
      <c r="Y414" s="279"/>
      <c r="Z414" s="279"/>
      <c r="AA414" s="292"/>
      <c r="AB414" s="292"/>
      <c r="AC414" s="282"/>
      <c r="AD414" s="282"/>
      <c r="AE414" s="282"/>
      <c r="AF414" s="282"/>
      <c r="AG414" s="282"/>
      <c r="AH414" s="282"/>
      <c r="AI414" s="282"/>
      <c r="AJ414" s="364"/>
      <c r="AK414" s="293"/>
      <c r="AL414" s="293"/>
      <c r="AM414" s="293"/>
      <c r="AN414" s="293"/>
      <c r="AO414" s="293"/>
      <c r="AP414" s="293"/>
      <c r="AQ414" s="293"/>
      <c r="AR414" s="293"/>
      <c r="AS414" s="293"/>
      <c r="AT414" s="293"/>
      <c r="AU414" s="293"/>
      <c r="AV414" s="293"/>
      <c r="AW414" s="293"/>
      <c r="AX414" s="293"/>
      <c r="AY414" s="310"/>
      <c r="AZ414" s="293"/>
    </row>
    <row r="415" spans="1:52" s="271" customFormat="1" ht="15" x14ac:dyDescent="0.2">
      <c r="A415" s="315"/>
      <c r="B415" s="311"/>
      <c r="C415" s="558"/>
      <c r="D415" s="278"/>
      <c r="E415" s="278"/>
      <c r="F415" s="278"/>
      <c r="G415" s="302"/>
      <c r="H415" s="302"/>
      <c r="I415" s="302"/>
      <c r="J415" s="414"/>
      <c r="K415" s="302"/>
      <c r="L415" s="415"/>
      <c r="M415" s="302"/>
      <c r="N415" s="414"/>
      <c r="O415" s="302"/>
      <c r="P415" s="302"/>
      <c r="Q415" s="302"/>
      <c r="R415" s="279"/>
      <c r="S415" s="279"/>
      <c r="T415" s="279"/>
      <c r="U415" s="279"/>
      <c r="V415" s="279"/>
      <c r="W415" s="279"/>
      <c r="X415" s="279"/>
      <c r="Y415" s="279"/>
      <c r="Z415" s="279"/>
      <c r="AA415" s="292"/>
      <c r="AB415" s="292"/>
      <c r="AC415" s="282"/>
      <c r="AD415" s="282"/>
      <c r="AE415" s="282"/>
      <c r="AF415" s="282"/>
      <c r="AG415" s="282"/>
      <c r="AH415" s="282"/>
      <c r="AI415" s="282"/>
      <c r="AJ415" s="364"/>
      <c r="AK415" s="293"/>
      <c r="AL415" s="293"/>
      <c r="AM415" s="293"/>
      <c r="AN415" s="293"/>
      <c r="AO415" s="293"/>
      <c r="AP415" s="293"/>
      <c r="AQ415" s="293"/>
      <c r="AR415" s="293"/>
      <c r="AS415" s="293"/>
      <c r="AT415" s="293"/>
      <c r="AU415" s="293"/>
      <c r="AV415" s="293"/>
      <c r="AW415" s="293"/>
      <c r="AX415" s="293"/>
      <c r="AY415" s="310"/>
      <c r="AZ415" s="293"/>
    </row>
    <row r="416" spans="1:52" s="271" customFormat="1" ht="15" x14ac:dyDescent="0.2">
      <c r="A416" s="315"/>
      <c r="B416" s="311"/>
      <c r="C416" s="558"/>
      <c r="D416" s="278"/>
      <c r="E416" s="278"/>
      <c r="F416" s="278"/>
      <c r="G416" s="302"/>
      <c r="H416" s="302"/>
      <c r="I416" s="302"/>
      <c r="J416" s="414"/>
      <c r="K416" s="302"/>
      <c r="L416" s="415"/>
      <c r="M416" s="302"/>
      <c r="N416" s="414"/>
      <c r="O416" s="302"/>
      <c r="P416" s="302"/>
      <c r="Q416" s="302"/>
      <c r="R416" s="279"/>
      <c r="S416" s="279"/>
      <c r="T416" s="279"/>
      <c r="U416" s="279"/>
      <c r="V416" s="279"/>
      <c r="W416" s="279"/>
      <c r="X416" s="279"/>
      <c r="Y416" s="279"/>
      <c r="Z416" s="279"/>
      <c r="AA416" s="292"/>
      <c r="AB416" s="292"/>
      <c r="AC416" s="282"/>
      <c r="AD416" s="282"/>
      <c r="AE416" s="282"/>
      <c r="AF416" s="282"/>
      <c r="AG416" s="282"/>
      <c r="AH416" s="282"/>
      <c r="AI416" s="282"/>
      <c r="AJ416" s="364"/>
      <c r="AK416" s="293"/>
      <c r="AL416" s="293"/>
      <c r="AM416" s="293"/>
      <c r="AN416" s="293"/>
      <c r="AO416" s="293"/>
      <c r="AP416" s="293"/>
      <c r="AQ416" s="293"/>
      <c r="AR416" s="293"/>
      <c r="AS416" s="293"/>
      <c r="AT416" s="293"/>
      <c r="AU416" s="293"/>
      <c r="AV416" s="293"/>
      <c r="AW416" s="293"/>
      <c r="AX416" s="293"/>
      <c r="AY416" s="310"/>
      <c r="AZ416" s="293"/>
    </row>
    <row r="417" spans="1:52" s="271" customFormat="1" ht="15" x14ac:dyDescent="0.2">
      <c r="A417" s="315"/>
      <c r="B417" s="311"/>
      <c r="C417" s="558"/>
      <c r="D417" s="278"/>
      <c r="E417" s="278"/>
      <c r="F417" s="278"/>
      <c r="G417" s="302"/>
      <c r="H417" s="302"/>
      <c r="I417" s="302"/>
      <c r="J417" s="414"/>
      <c r="K417" s="302"/>
      <c r="L417" s="415"/>
      <c r="M417" s="302"/>
      <c r="N417" s="414"/>
      <c r="O417" s="302"/>
      <c r="P417" s="302"/>
      <c r="Q417" s="302"/>
      <c r="R417" s="279"/>
      <c r="S417" s="279"/>
      <c r="T417" s="279"/>
      <c r="U417" s="279"/>
      <c r="V417" s="279"/>
      <c r="W417" s="279"/>
      <c r="X417" s="279"/>
      <c r="Y417" s="279"/>
      <c r="Z417" s="279"/>
      <c r="AA417" s="292"/>
      <c r="AB417" s="292"/>
      <c r="AC417" s="282"/>
      <c r="AD417" s="282"/>
      <c r="AE417" s="282"/>
      <c r="AF417" s="282"/>
      <c r="AG417" s="282"/>
      <c r="AH417" s="282"/>
      <c r="AI417" s="282"/>
      <c r="AJ417" s="364"/>
      <c r="AK417" s="293"/>
      <c r="AL417" s="293"/>
      <c r="AM417" s="293"/>
      <c r="AN417" s="293"/>
      <c r="AO417" s="293"/>
      <c r="AP417" s="293"/>
      <c r="AQ417" s="293"/>
      <c r="AR417" s="293"/>
      <c r="AS417" s="293"/>
      <c r="AT417" s="293"/>
      <c r="AU417" s="293"/>
      <c r="AV417" s="293"/>
      <c r="AW417" s="293"/>
      <c r="AX417" s="293"/>
      <c r="AY417" s="310"/>
      <c r="AZ417" s="293"/>
    </row>
    <row r="418" spans="1:52" s="271" customFormat="1" ht="15" x14ac:dyDescent="0.2">
      <c r="A418" s="315"/>
      <c r="B418" s="311"/>
      <c r="C418" s="558"/>
      <c r="D418" s="278"/>
      <c r="E418" s="278"/>
      <c r="F418" s="278"/>
      <c r="G418" s="302"/>
      <c r="H418" s="302"/>
      <c r="I418" s="302"/>
      <c r="J418" s="414"/>
      <c r="K418" s="302"/>
      <c r="L418" s="415"/>
      <c r="M418" s="302"/>
      <c r="N418" s="414"/>
      <c r="O418" s="302"/>
      <c r="P418" s="302"/>
      <c r="Q418" s="302"/>
      <c r="R418" s="279"/>
      <c r="S418" s="279"/>
      <c r="T418" s="279"/>
      <c r="U418" s="279"/>
      <c r="V418" s="279"/>
      <c r="W418" s="279"/>
      <c r="X418" s="279"/>
      <c r="Y418" s="279"/>
      <c r="Z418" s="279"/>
      <c r="AA418" s="292"/>
      <c r="AB418" s="292"/>
      <c r="AC418" s="282"/>
      <c r="AD418" s="282"/>
      <c r="AE418" s="282"/>
      <c r="AF418" s="282"/>
      <c r="AG418" s="282"/>
      <c r="AH418" s="282"/>
      <c r="AI418" s="282"/>
      <c r="AJ418" s="364"/>
      <c r="AK418" s="293"/>
      <c r="AL418" s="293"/>
      <c r="AM418" s="293"/>
      <c r="AN418" s="293"/>
      <c r="AO418" s="293"/>
      <c r="AP418" s="293"/>
      <c r="AQ418" s="293"/>
      <c r="AR418" s="293"/>
      <c r="AS418" s="293"/>
      <c r="AT418" s="293"/>
      <c r="AU418" s="293"/>
      <c r="AV418" s="293"/>
      <c r="AW418" s="293"/>
      <c r="AX418" s="293"/>
      <c r="AY418" s="310"/>
      <c r="AZ418" s="293"/>
    </row>
    <row r="419" spans="1:52" s="271" customFormat="1" ht="15" x14ac:dyDescent="0.2">
      <c r="A419" s="315"/>
      <c r="B419" s="311"/>
      <c r="C419" s="558"/>
      <c r="D419" s="278"/>
      <c r="E419" s="278"/>
      <c r="F419" s="278"/>
      <c r="G419" s="302"/>
      <c r="H419" s="302"/>
      <c r="I419" s="302"/>
      <c r="J419" s="414"/>
      <c r="K419" s="302"/>
      <c r="L419" s="415"/>
      <c r="M419" s="302"/>
      <c r="N419" s="414"/>
      <c r="O419" s="302"/>
      <c r="P419" s="302"/>
      <c r="Q419" s="302"/>
      <c r="R419" s="279"/>
      <c r="S419" s="279"/>
      <c r="T419" s="279"/>
      <c r="U419" s="279"/>
      <c r="V419" s="279"/>
      <c r="W419" s="279"/>
      <c r="X419" s="279"/>
      <c r="Y419" s="279"/>
      <c r="Z419" s="279"/>
      <c r="AA419" s="292"/>
      <c r="AB419" s="292"/>
      <c r="AC419" s="282"/>
      <c r="AD419" s="282"/>
      <c r="AE419" s="282"/>
      <c r="AF419" s="282"/>
      <c r="AG419" s="282"/>
      <c r="AH419" s="282"/>
      <c r="AI419" s="282"/>
      <c r="AJ419" s="364"/>
      <c r="AK419" s="293"/>
      <c r="AL419" s="293"/>
      <c r="AM419" s="293"/>
      <c r="AN419" s="293"/>
      <c r="AO419" s="293"/>
      <c r="AP419" s="293"/>
      <c r="AQ419" s="293"/>
      <c r="AR419" s="293"/>
      <c r="AS419" s="293"/>
      <c r="AT419" s="293"/>
      <c r="AU419" s="293"/>
      <c r="AV419" s="293"/>
      <c r="AW419" s="293"/>
      <c r="AX419" s="293"/>
      <c r="AY419" s="310"/>
      <c r="AZ419" s="293"/>
    </row>
    <row r="420" spans="1:52" s="271" customFormat="1" ht="15" x14ac:dyDescent="0.2">
      <c r="A420" s="315"/>
      <c r="B420" s="311"/>
      <c r="C420" s="558"/>
      <c r="D420" s="278"/>
      <c r="E420" s="278"/>
      <c r="F420" s="278"/>
      <c r="G420" s="302"/>
      <c r="H420" s="302"/>
      <c r="I420" s="302"/>
      <c r="J420" s="414"/>
      <c r="K420" s="302"/>
      <c r="L420" s="415"/>
      <c r="M420" s="302"/>
      <c r="N420" s="414"/>
      <c r="O420" s="302"/>
      <c r="P420" s="302"/>
      <c r="Q420" s="302"/>
      <c r="R420" s="279"/>
      <c r="S420" s="279"/>
      <c r="T420" s="279"/>
      <c r="U420" s="279"/>
      <c r="V420" s="279"/>
      <c r="W420" s="279"/>
      <c r="X420" s="279"/>
      <c r="Y420" s="279"/>
      <c r="Z420" s="279"/>
      <c r="AA420" s="292"/>
      <c r="AB420" s="292"/>
      <c r="AC420" s="282"/>
      <c r="AD420" s="282"/>
      <c r="AE420" s="282"/>
      <c r="AF420" s="282"/>
      <c r="AG420" s="282"/>
      <c r="AH420" s="282"/>
      <c r="AI420" s="282"/>
      <c r="AJ420" s="364"/>
      <c r="AK420" s="293"/>
      <c r="AL420" s="293"/>
      <c r="AM420" s="293"/>
      <c r="AN420" s="293"/>
      <c r="AO420" s="293"/>
      <c r="AP420" s="293"/>
      <c r="AQ420" s="293"/>
      <c r="AR420" s="293"/>
      <c r="AS420" s="293"/>
      <c r="AT420" s="293"/>
      <c r="AU420" s="293"/>
      <c r="AV420" s="293"/>
      <c r="AW420" s="293"/>
      <c r="AX420" s="293"/>
      <c r="AY420" s="310"/>
      <c r="AZ420" s="293"/>
    </row>
    <row r="421" spans="1:52" s="271" customFormat="1" ht="15" x14ac:dyDescent="0.2">
      <c r="A421" s="315"/>
      <c r="B421" s="311"/>
      <c r="C421" s="558"/>
      <c r="D421" s="278"/>
      <c r="E421" s="278"/>
      <c r="F421" s="278"/>
      <c r="G421" s="302"/>
      <c r="H421" s="302"/>
      <c r="I421" s="302"/>
      <c r="J421" s="414"/>
      <c r="K421" s="302"/>
      <c r="L421" s="415"/>
      <c r="M421" s="302"/>
      <c r="N421" s="414"/>
      <c r="O421" s="302"/>
      <c r="P421" s="302"/>
      <c r="Q421" s="302"/>
      <c r="R421" s="279"/>
      <c r="S421" s="279"/>
      <c r="T421" s="279"/>
      <c r="U421" s="279"/>
      <c r="V421" s="279"/>
      <c r="W421" s="279"/>
      <c r="X421" s="279"/>
      <c r="Y421" s="279"/>
      <c r="Z421" s="279"/>
      <c r="AA421" s="292"/>
      <c r="AB421" s="292"/>
      <c r="AC421" s="282"/>
      <c r="AD421" s="282"/>
      <c r="AE421" s="282"/>
      <c r="AF421" s="282"/>
      <c r="AG421" s="282"/>
      <c r="AH421" s="282"/>
      <c r="AI421" s="282"/>
      <c r="AJ421" s="364"/>
      <c r="AK421" s="293"/>
      <c r="AL421" s="293"/>
      <c r="AM421" s="293"/>
      <c r="AN421" s="293"/>
      <c r="AO421" s="293"/>
      <c r="AP421" s="293"/>
      <c r="AQ421" s="293"/>
      <c r="AR421" s="293"/>
      <c r="AS421" s="293"/>
      <c r="AT421" s="293"/>
      <c r="AU421" s="293"/>
      <c r="AV421" s="293"/>
      <c r="AW421" s="293"/>
      <c r="AX421" s="293"/>
      <c r="AY421" s="310"/>
      <c r="AZ421" s="293"/>
    </row>
    <row r="422" spans="1:52" s="271" customFormat="1" ht="15" x14ac:dyDescent="0.2">
      <c r="A422" s="315"/>
      <c r="B422" s="311"/>
      <c r="C422" s="558"/>
      <c r="D422" s="278"/>
      <c r="E422" s="278"/>
      <c r="F422" s="278"/>
      <c r="G422" s="302"/>
      <c r="H422" s="302"/>
      <c r="I422" s="302"/>
      <c r="J422" s="414"/>
      <c r="K422" s="302"/>
      <c r="L422" s="415"/>
      <c r="M422" s="302"/>
      <c r="N422" s="414"/>
      <c r="O422" s="302"/>
      <c r="P422" s="302"/>
      <c r="Q422" s="302"/>
      <c r="R422" s="279"/>
      <c r="S422" s="279"/>
      <c r="T422" s="279"/>
      <c r="U422" s="279"/>
      <c r="V422" s="279"/>
      <c r="W422" s="279"/>
      <c r="X422" s="279"/>
      <c r="Y422" s="279"/>
      <c r="Z422" s="279"/>
      <c r="AA422" s="292"/>
      <c r="AB422" s="292"/>
      <c r="AC422" s="282"/>
      <c r="AD422" s="282"/>
      <c r="AE422" s="282"/>
      <c r="AF422" s="282"/>
      <c r="AG422" s="282"/>
      <c r="AH422" s="282"/>
      <c r="AI422" s="282"/>
      <c r="AJ422" s="364"/>
      <c r="AK422" s="293"/>
      <c r="AL422" s="293"/>
      <c r="AM422" s="293"/>
      <c r="AN422" s="293"/>
      <c r="AO422" s="293"/>
      <c r="AP422" s="293"/>
      <c r="AQ422" s="293"/>
      <c r="AR422" s="293"/>
      <c r="AS422" s="293"/>
      <c r="AT422" s="293"/>
      <c r="AU422" s="293"/>
      <c r="AV422" s="293"/>
      <c r="AW422" s="293"/>
      <c r="AX422" s="293"/>
      <c r="AY422" s="310"/>
      <c r="AZ422" s="293"/>
    </row>
    <row r="423" spans="1:52" s="271" customFormat="1" ht="15.75" thickBot="1" x14ac:dyDescent="0.25">
      <c r="A423" s="315"/>
      <c r="B423" s="311"/>
      <c r="C423" s="559"/>
      <c r="D423" s="278"/>
      <c r="E423" s="278"/>
      <c r="F423" s="278"/>
      <c r="G423" s="302"/>
      <c r="H423" s="302"/>
      <c r="I423" s="302"/>
      <c r="J423" s="414"/>
      <c r="K423" s="302"/>
      <c r="L423" s="415"/>
      <c r="M423" s="302"/>
      <c r="N423" s="414"/>
      <c r="O423" s="302"/>
      <c r="P423" s="302"/>
      <c r="Q423" s="302"/>
      <c r="R423" s="279"/>
      <c r="S423" s="279"/>
      <c r="T423" s="279"/>
      <c r="U423" s="279"/>
      <c r="V423" s="279"/>
      <c r="W423" s="279"/>
      <c r="X423" s="279"/>
      <c r="Y423" s="279"/>
      <c r="Z423" s="279"/>
      <c r="AA423" s="292"/>
      <c r="AB423" s="292"/>
      <c r="AC423" s="282"/>
      <c r="AD423" s="282"/>
      <c r="AE423" s="282"/>
      <c r="AF423" s="282"/>
      <c r="AG423" s="282"/>
      <c r="AH423" s="282"/>
      <c r="AI423" s="282"/>
      <c r="AJ423" s="364"/>
      <c r="AK423" s="293"/>
      <c r="AL423" s="293"/>
      <c r="AM423" s="293"/>
      <c r="AN423" s="293"/>
      <c r="AO423" s="293"/>
      <c r="AP423" s="293"/>
      <c r="AQ423" s="293"/>
      <c r="AR423" s="293"/>
      <c r="AS423" s="293"/>
      <c r="AT423" s="293"/>
      <c r="AU423" s="293"/>
      <c r="AV423" s="293"/>
      <c r="AW423" s="293"/>
      <c r="AX423" s="293"/>
      <c r="AY423" s="310"/>
      <c r="AZ423" s="293"/>
    </row>
    <row r="424" spans="1:52" s="271" customFormat="1" ht="15" x14ac:dyDescent="0.2">
      <c r="A424" s="315"/>
      <c r="B424" s="311"/>
      <c r="C424" s="560"/>
      <c r="D424" s="278"/>
      <c r="E424" s="278"/>
      <c r="F424" s="278"/>
      <c r="G424" s="302"/>
      <c r="H424" s="302"/>
      <c r="I424" s="302"/>
      <c r="J424" s="414"/>
      <c r="K424" s="302"/>
      <c r="L424" s="415"/>
      <c r="M424" s="302"/>
      <c r="N424" s="414"/>
      <c r="O424" s="302"/>
      <c r="P424" s="302"/>
      <c r="Q424" s="302"/>
      <c r="R424" s="279"/>
      <c r="S424" s="279"/>
      <c r="T424" s="279"/>
      <c r="U424" s="279"/>
      <c r="V424" s="279"/>
      <c r="W424" s="279"/>
      <c r="X424" s="279"/>
      <c r="Y424" s="279"/>
      <c r="Z424" s="279"/>
      <c r="AA424" s="292"/>
      <c r="AB424" s="292"/>
      <c r="AC424" s="282"/>
      <c r="AD424" s="282"/>
      <c r="AE424" s="282"/>
      <c r="AF424" s="282"/>
      <c r="AG424" s="282"/>
      <c r="AH424" s="282"/>
      <c r="AI424" s="282"/>
      <c r="AJ424" s="364"/>
      <c r="AK424" s="293"/>
      <c r="AL424" s="293"/>
      <c r="AM424" s="293"/>
      <c r="AN424" s="293"/>
      <c r="AO424" s="293"/>
      <c r="AP424" s="293"/>
      <c r="AQ424" s="293"/>
      <c r="AR424" s="293"/>
      <c r="AS424" s="293"/>
      <c r="AT424" s="293"/>
      <c r="AU424" s="293"/>
      <c r="AV424" s="293"/>
      <c r="AW424" s="293"/>
      <c r="AX424" s="293"/>
      <c r="AY424" s="310"/>
      <c r="AZ424" s="293"/>
    </row>
    <row r="425" spans="1:52" s="271" customFormat="1" ht="15" x14ac:dyDescent="0.2">
      <c r="A425" s="315"/>
      <c r="B425" s="311"/>
      <c r="C425" s="560"/>
      <c r="D425" s="278"/>
      <c r="E425" s="278"/>
      <c r="F425" s="278"/>
      <c r="G425" s="302"/>
      <c r="H425" s="302"/>
      <c r="I425" s="302"/>
      <c r="J425" s="414"/>
      <c r="K425" s="302"/>
      <c r="L425" s="415"/>
      <c r="M425" s="302"/>
      <c r="N425" s="414"/>
      <c r="O425" s="302"/>
      <c r="P425" s="302"/>
      <c r="Q425" s="302"/>
      <c r="R425" s="279"/>
      <c r="S425" s="279"/>
      <c r="T425" s="279"/>
      <c r="U425" s="279"/>
      <c r="V425" s="279"/>
      <c r="W425" s="279"/>
      <c r="X425" s="279"/>
      <c r="Y425" s="279"/>
      <c r="Z425" s="279"/>
      <c r="AA425" s="292"/>
      <c r="AB425" s="292"/>
      <c r="AC425" s="282"/>
      <c r="AD425" s="282"/>
      <c r="AE425" s="282"/>
      <c r="AF425" s="282"/>
      <c r="AG425" s="282"/>
      <c r="AH425" s="282"/>
      <c r="AI425" s="282"/>
      <c r="AJ425" s="364"/>
      <c r="AK425" s="293"/>
      <c r="AL425" s="293"/>
      <c r="AM425" s="293"/>
      <c r="AN425" s="293"/>
      <c r="AO425" s="293"/>
      <c r="AP425" s="293"/>
      <c r="AQ425" s="293"/>
      <c r="AR425" s="293"/>
      <c r="AS425" s="293"/>
      <c r="AT425" s="293"/>
      <c r="AU425" s="293"/>
      <c r="AV425" s="293"/>
      <c r="AW425" s="293"/>
      <c r="AX425" s="293"/>
      <c r="AY425" s="310"/>
      <c r="AZ425" s="293"/>
    </row>
    <row r="426" spans="1:52" s="271" customFormat="1" ht="15" x14ac:dyDescent="0.2">
      <c r="A426" s="315"/>
      <c r="B426" s="311"/>
      <c r="C426" s="560"/>
      <c r="D426" s="278"/>
      <c r="E426" s="278"/>
      <c r="F426" s="278"/>
      <c r="G426" s="302"/>
      <c r="H426" s="302"/>
      <c r="I426" s="302"/>
      <c r="J426" s="414"/>
      <c r="K426" s="302"/>
      <c r="L426" s="415"/>
      <c r="M426" s="302"/>
      <c r="N426" s="414"/>
      <c r="O426" s="302"/>
      <c r="P426" s="302"/>
      <c r="Q426" s="302"/>
      <c r="R426" s="279"/>
      <c r="S426" s="279"/>
      <c r="T426" s="279"/>
      <c r="U426" s="279"/>
      <c r="V426" s="279"/>
      <c r="W426" s="279"/>
      <c r="X426" s="279"/>
      <c r="Y426" s="279"/>
      <c r="Z426" s="279"/>
      <c r="AA426" s="292"/>
      <c r="AB426" s="292"/>
      <c r="AC426" s="282"/>
      <c r="AD426" s="282"/>
      <c r="AE426" s="282"/>
      <c r="AF426" s="282"/>
      <c r="AG426" s="282"/>
      <c r="AH426" s="282"/>
      <c r="AI426" s="282"/>
      <c r="AJ426" s="364"/>
      <c r="AK426" s="293"/>
      <c r="AL426" s="293"/>
      <c r="AM426" s="293"/>
      <c r="AN426" s="293"/>
      <c r="AO426" s="293"/>
      <c r="AP426" s="293"/>
      <c r="AQ426" s="293"/>
      <c r="AR426" s="293"/>
      <c r="AS426" s="293"/>
      <c r="AT426" s="293"/>
      <c r="AU426" s="293"/>
      <c r="AV426" s="293"/>
      <c r="AW426" s="293"/>
      <c r="AX426" s="293"/>
      <c r="AY426" s="310"/>
      <c r="AZ426" s="293"/>
    </row>
    <row r="427" spans="1:52" s="271" customFormat="1" ht="15.75" thickBot="1" x14ac:dyDescent="0.25">
      <c r="A427" s="316"/>
      <c r="B427" s="312"/>
      <c r="C427" s="560"/>
      <c r="D427" s="280"/>
      <c r="E427" s="280"/>
      <c r="F427" s="280"/>
      <c r="G427" s="303"/>
      <c r="H427" s="303"/>
      <c r="I427" s="303"/>
      <c r="J427" s="416"/>
      <c r="K427" s="303"/>
      <c r="L427" s="417"/>
      <c r="M427" s="303"/>
      <c r="N427" s="416"/>
      <c r="O427" s="303"/>
      <c r="P427" s="303"/>
      <c r="Q427" s="303"/>
      <c r="R427" s="281"/>
      <c r="S427" s="281"/>
      <c r="T427" s="281"/>
      <c r="U427" s="281"/>
      <c r="V427" s="281"/>
      <c r="W427" s="281"/>
      <c r="X427" s="281"/>
      <c r="Y427" s="281"/>
      <c r="Z427" s="281"/>
      <c r="AA427" s="294"/>
      <c r="AB427" s="294"/>
      <c r="AC427" s="283"/>
      <c r="AD427" s="283"/>
      <c r="AE427" s="283"/>
      <c r="AF427" s="283"/>
      <c r="AG427" s="283"/>
      <c r="AH427" s="283"/>
      <c r="AI427" s="283"/>
      <c r="AJ427" s="365"/>
      <c r="AK427" s="295"/>
      <c r="AL427" s="295"/>
      <c r="AM427" s="295"/>
      <c r="AN427" s="295"/>
      <c r="AO427" s="295"/>
      <c r="AP427" s="295"/>
      <c r="AQ427" s="295"/>
      <c r="AR427" s="295"/>
      <c r="AS427" s="295"/>
      <c r="AT427" s="295"/>
      <c r="AU427" s="295"/>
      <c r="AV427" s="295"/>
      <c r="AW427" s="295"/>
      <c r="AX427" s="295"/>
      <c r="AY427" s="318"/>
      <c r="AZ427" s="295"/>
    </row>
    <row r="428" spans="1:52" s="271" customFormat="1" ht="15" x14ac:dyDescent="0.2">
      <c r="A428" s="277"/>
      <c r="B428" s="277"/>
      <c r="C428" s="560"/>
      <c r="G428" s="304"/>
      <c r="H428" s="304"/>
      <c r="I428" s="304"/>
      <c r="J428" s="413"/>
      <c r="K428" s="304"/>
      <c r="L428" s="418"/>
      <c r="M428" s="304"/>
      <c r="N428" s="413"/>
      <c r="O428" s="304"/>
      <c r="P428" s="304"/>
      <c r="Q428" s="304"/>
      <c r="R428" s="273"/>
      <c r="S428" s="273"/>
      <c r="T428" s="273"/>
      <c r="U428" s="273"/>
      <c r="V428" s="273"/>
      <c r="W428" s="273"/>
      <c r="X428" s="273"/>
      <c r="Y428" s="273"/>
      <c r="Z428" s="273"/>
      <c r="AA428" s="296"/>
      <c r="AB428" s="296"/>
      <c r="AC428" s="276"/>
      <c r="AD428" s="276"/>
      <c r="AE428" s="276"/>
      <c r="AF428" s="276"/>
      <c r="AG428" s="276"/>
      <c r="AH428" s="276"/>
      <c r="AI428" s="276"/>
      <c r="AJ428" s="366"/>
      <c r="AK428" s="297"/>
      <c r="AL428" s="297"/>
      <c r="AM428" s="297"/>
      <c r="AN428" s="297"/>
      <c r="AO428" s="297"/>
      <c r="AP428" s="297"/>
      <c r="AQ428" s="297"/>
      <c r="AR428" s="297"/>
      <c r="AS428" s="297"/>
      <c r="AT428" s="297"/>
      <c r="AU428" s="297"/>
      <c r="AV428" s="297"/>
      <c r="AW428" s="297"/>
      <c r="AX428" s="297"/>
      <c r="AY428" s="319"/>
      <c r="AZ428" s="297"/>
    </row>
    <row r="429" spans="1:52" s="271" customFormat="1" ht="15" x14ac:dyDescent="0.2">
      <c r="A429" s="277"/>
      <c r="B429" s="277"/>
      <c r="C429" s="560"/>
      <c r="G429" s="304"/>
      <c r="H429" s="304"/>
      <c r="I429" s="304"/>
      <c r="J429" s="413"/>
      <c r="K429" s="304"/>
      <c r="L429" s="418"/>
      <c r="M429" s="304"/>
      <c r="N429" s="413"/>
      <c r="O429" s="304"/>
      <c r="P429" s="304"/>
      <c r="Q429" s="304"/>
      <c r="R429" s="273"/>
      <c r="S429" s="273"/>
      <c r="T429" s="273"/>
      <c r="U429" s="273"/>
      <c r="V429" s="273"/>
      <c r="W429" s="273"/>
      <c r="X429" s="273"/>
      <c r="Y429" s="273"/>
      <c r="Z429" s="273"/>
      <c r="AA429" s="296"/>
      <c r="AB429" s="296"/>
      <c r="AC429" s="276"/>
      <c r="AD429" s="276"/>
      <c r="AE429" s="276"/>
      <c r="AF429" s="276"/>
      <c r="AG429" s="276"/>
      <c r="AH429" s="276"/>
      <c r="AI429" s="276"/>
      <c r="AJ429" s="366"/>
      <c r="AK429" s="297"/>
      <c r="AL429" s="297"/>
      <c r="AM429" s="297"/>
      <c r="AN429" s="297"/>
      <c r="AO429" s="297"/>
      <c r="AP429" s="297"/>
      <c r="AQ429" s="297"/>
      <c r="AR429" s="297"/>
      <c r="AS429" s="297"/>
      <c r="AT429" s="297"/>
      <c r="AU429" s="297"/>
      <c r="AV429" s="297"/>
      <c r="AW429" s="297"/>
      <c r="AX429" s="297"/>
      <c r="AY429" s="319"/>
      <c r="AZ429" s="297"/>
    </row>
    <row r="430" spans="1:52" s="271" customFormat="1" ht="15" x14ac:dyDescent="0.2">
      <c r="A430" s="277"/>
      <c r="B430" s="277"/>
      <c r="C430" s="560"/>
      <c r="G430" s="304"/>
      <c r="H430" s="304"/>
      <c r="I430" s="304"/>
      <c r="J430" s="413"/>
      <c r="K430" s="304"/>
      <c r="L430" s="418"/>
      <c r="M430" s="304"/>
      <c r="N430" s="413"/>
      <c r="O430" s="304"/>
      <c r="P430" s="304"/>
      <c r="Q430" s="304"/>
      <c r="R430" s="273"/>
      <c r="S430" s="273"/>
      <c r="T430" s="273"/>
      <c r="U430" s="273"/>
      <c r="V430" s="273"/>
      <c r="W430" s="273"/>
      <c r="X430" s="273"/>
      <c r="Y430" s="273"/>
      <c r="Z430" s="273"/>
      <c r="AA430" s="296"/>
      <c r="AB430" s="296"/>
      <c r="AC430" s="276"/>
      <c r="AD430" s="276"/>
      <c r="AE430" s="276"/>
      <c r="AF430" s="276"/>
      <c r="AG430" s="276"/>
      <c r="AH430" s="276"/>
      <c r="AI430" s="276"/>
      <c r="AJ430" s="366"/>
      <c r="AK430" s="297"/>
      <c r="AL430" s="297"/>
      <c r="AM430" s="297"/>
      <c r="AN430" s="297"/>
      <c r="AO430" s="297"/>
      <c r="AP430" s="297"/>
      <c r="AQ430" s="297"/>
      <c r="AR430" s="297"/>
      <c r="AS430" s="297"/>
      <c r="AT430" s="297"/>
      <c r="AU430" s="297"/>
      <c r="AV430" s="297"/>
      <c r="AW430" s="297"/>
      <c r="AX430" s="297"/>
      <c r="AY430" s="319"/>
      <c r="AZ430" s="297"/>
    </row>
    <row r="431" spans="1:52" s="271" customFormat="1" ht="15" x14ac:dyDescent="0.2">
      <c r="A431" s="277"/>
      <c r="B431" s="277"/>
      <c r="C431" s="560"/>
      <c r="G431" s="304"/>
      <c r="H431" s="304"/>
      <c r="I431" s="304"/>
      <c r="J431" s="413"/>
      <c r="K431" s="304"/>
      <c r="L431" s="418"/>
      <c r="M431" s="304"/>
      <c r="N431" s="413"/>
      <c r="O431" s="304"/>
      <c r="P431" s="304"/>
      <c r="Q431" s="304"/>
      <c r="R431" s="273"/>
      <c r="S431" s="273"/>
      <c r="T431" s="273"/>
      <c r="U431" s="273"/>
      <c r="V431" s="273"/>
      <c r="W431" s="273"/>
      <c r="X431" s="273"/>
      <c r="Y431" s="273"/>
      <c r="Z431" s="273"/>
      <c r="AA431" s="296"/>
      <c r="AB431" s="296"/>
      <c r="AC431" s="276"/>
      <c r="AD431" s="276"/>
      <c r="AE431" s="276"/>
      <c r="AF431" s="276"/>
      <c r="AG431" s="276"/>
      <c r="AH431" s="276"/>
      <c r="AI431" s="276"/>
      <c r="AJ431" s="366"/>
      <c r="AK431" s="297"/>
      <c r="AL431" s="297"/>
      <c r="AM431" s="297"/>
      <c r="AN431" s="297"/>
      <c r="AO431" s="297"/>
      <c r="AP431" s="297"/>
      <c r="AQ431" s="297"/>
      <c r="AR431" s="297"/>
      <c r="AS431" s="297"/>
      <c r="AT431" s="297"/>
      <c r="AU431" s="297"/>
      <c r="AV431" s="297"/>
      <c r="AW431" s="297"/>
      <c r="AX431" s="297"/>
      <c r="AY431" s="319"/>
      <c r="AZ431" s="297"/>
    </row>
    <row r="432" spans="1:52" s="271" customFormat="1" ht="15" x14ac:dyDescent="0.2">
      <c r="A432" s="277"/>
      <c r="B432" s="277"/>
      <c r="C432" s="560"/>
      <c r="G432" s="304"/>
      <c r="H432" s="304"/>
      <c r="I432" s="304"/>
      <c r="J432" s="413"/>
      <c r="K432" s="304"/>
      <c r="L432" s="418"/>
      <c r="M432" s="304"/>
      <c r="N432" s="413"/>
      <c r="O432" s="304"/>
      <c r="P432" s="304"/>
      <c r="Q432" s="304"/>
      <c r="R432" s="273"/>
      <c r="S432" s="273"/>
      <c r="T432" s="273"/>
      <c r="U432" s="273"/>
      <c r="V432" s="273"/>
      <c r="W432" s="273"/>
      <c r="X432" s="273"/>
      <c r="Y432" s="273"/>
      <c r="Z432" s="273"/>
      <c r="AA432" s="296"/>
      <c r="AB432" s="296"/>
      <c r="AC432" s="276"/>
      <c r="AD432" s="276"/>
      <c r="AE432" s="276"/>
      <c r="AF432" s="276"/>
      <c r="AG432" s="276"/>
      <c r="AH432" s="276"/>
      <c r="AI432" s="276"/>
      <c r="AJ432" s="366"/>
      <c r="AK432" s="297"/>
      <c r="AL432" s="297"/>
      <c r="AM432" s="297"/>
      <c r="AN432" s="297"/>
      <c r="AO432" s="297"/>
      <c r="AP432" s="297"/>
      <c r="AQ432" s="297"/>
      <c r="AR432" s="297"/>
      <c r="AS432" s="297"/>
      <c r="AT432" s="297"/>
      <c r="AU432" s="297"/>
      <c r="AV432" s="297"/>
      <c r="AW432" s="297"/>
      <c r="AX432" s="297"/>
      <c r="AY432" s="319"/>
      <c r="AZ432" s="297"/>
    </row>
    <row r="433" spans="1:52" s="271" customFormat="1" ht="15" x14ac:dyDescent="0.2">
      <c r="A433" s="277"/>
      <c r="B433" s="277"/>
      <c r="C433" s="560"/>
      <c r="G433" s="304"/>
      <c r="H433" s="304"/>
      <c r="I433" s="304"/>
      <c r="J433" s="413"/>
      <c r="K433" s="304"/>
      <c r="L433" s="418"/>
      <c r="M433" s="304"/>
      <c r="N433" s="413"/>
      <c r="O433" s="304"/>
      <c r="P433" s="304"/>
      <c r="Q433" s="304"/>
      <c r="R433" s="273"/>
      <c r="S433" s="273"/>
      <c r="T433" s="273"/>
      <c r="U433" s="273"/>
      <c r="V433" s="273"/>
      <c r="W433" s="273"/>
      <c r="X433" s="273"/>
      <c r="Y433" s="273"/>
      <c r="Z433" s="273"/>
      <c r="AA433" s="296"/>
      <c r="AB433" s="296"/>
      <c r="AC433" s="276"/>
      <c r="AD433" s="276"/>
      <c r="AE433" s="276"/>
      <c r="AF433" s="276"/>
      <c r="AG433" s="276"/>
      <c r="AH433" s="276"/>
      <c r="AI433" s="276"/>
      <c r="AJ433" s="366"/>
      <c r="AK433" s="297"/>
      <c r="AL433" s="297"/>
      <c r="AM433" s="297"/>
      <c r="AN433" s="297"/>
      <c r="AO433" s="297"/>
      <c r="AP433" s="297"/>
      <c r="AQ433" s="297"/>
      <c r="AR433" s="297"/>
      <c r="AS433" s="297"/>
      <c r="AT433" s="297"/>
      <c r="AU433" s="297"/>
      <c r="AV433" s="297"/>
      <c r="AW433" s="297"/>
      <c r="AX433" s="297"/>
      <c r="AY433" s="319"/>
      <c r="AZ433" s="297"/>
    </row>
    <row r="434" spans="1:52" s="271" customFormat="1" ht="15" x14ac:dyDescent="0.2">
      <c r="A434" s="277"/>
      <c r="B434" s="277"/>
      <c r="C434" s="560"/>
      <c r="G434" s="304"/>
      <c r="H434" s="304"/>
      <c r="I434" s="304"/>
      <c r="J434" s="413"/>
      <c r="K434" s="304"/>
      <c r="L434" s="418"/>
      <c r="M434" s="304"/>
      <c r="N434" s="413"/>
      <c r="O434" s="304"/>
      <c r="P434" s="304"/>
      <c r="Q434" s="304"/>
      <c r="R434" s="273"/>
      <c r="S434" s="273"/>
      <c r="T434" s="273"/>
      <c r="U434" s="273"/>
      <c r="V434" s="273"/>
      <c r="W434" s="273"/>
      <c r="X434" s="273"/>
      <c r="Y434" s="273"/>
      <c r="Z434" s="273"/>
      <c r="AA434" s="296"/>
      <c r="AB434" s="296"/>
      <c r="AC434" s="276"/>
      <c r="AD434" s="276"/>
      <c r="AE434" s="276"/>
      <c r="AF434" s="276"/>
      <c r="AG434" s="276"/>
      <c r="AH434" s="276"/>
      <c r="AI434" s="276"/>
      <c r="AJ434" s="366"/>
      <c r="AK434" s="297"/>
      <c r="AL434" s="297"/>
      <c r="AM434" s="297"/>
      <c r="AN434" s="297"/>
      <c r="AO434" s="297"/>
      <c r="AP434" s="297"/>
      <c r="AQ434" s="297"/>
      <c r="AR434" s="297"/>
      <c r="AS434" s="297"/>
      <c r="AT434" s="297"/>
      <c r="AU434" s="297"/>
      <c r="AV434" s="297"/>
      <c r="AW434" s="297"/>
      <c r="AX434" s="297"/>
      <c r="AY434" s="319"/>
      <c r="AZ434" s="297"/>
    </row>
    <row r="435" spans="1:52" s="271" customFormat="1" ht="15" x14ac:dyDescent="0.2">
      <c r="A435" s="277"/>
      <c r="B435" s="277"/>
      <c r="C435" s="560"/>
      <c r="G435" s="304"/>
      <c r="H435" s="304"/>
      <c r="I435" s="304"/>
      <c r="J435" s="413"/>
      <c r="K435" s="304"/>
      <c r="L435" s="418"/>
      <c r="M435" s="304"/>
      <c r="N435" s="413"/>
      <c r="O435" s="304"/>
      <c r="P435" s="304"/>
      <c r="Q435" s="304"/>
      <c r="R435" s="273"/>
      <c r="S435" s="273"/>
      <c r="T435" s="273"/>
      <c r="U435" s="273"/>
      <c r="V435" s="273"/>
      <c r="W435" s="273"/>
      <c r="X435" s="273"/>
      <c r="Y435" s="273"/>
      <c r="Z435" s="273"/>
      <c r="AA435" s="296"/>
      <c r="AB435" s="296"/>
      <c r="AC435" s="276"/>
      <c r="AD435" s="276"/>
      <c r="AE435" s="276"/>
      <c r="AF435" s="276"/>
      <c r="AG435" s="276"/>
      <c r="AH435" s="276"/>
      <c r="AI435" s="276"/>
      <c r="AJ435" s="366"/>
      <c r="AK435" s="297"/>
      <c r="AL435" s="297"/>
      <c r="AM435" s="297"/>
      <c r="AN435" s="297"/>
      <c r="AO435" s="297"/>
      <c r="AP435" s="297"/>
      <c r="AQ435" s="297"/>
      <c r="AR435" s="297"/>
      <c r="AS435" s="297"/>
      <c r="AT435" s="297"/>
      <c r="AU435" s="297"/>
      <c r="AV435" s="297"/>
      <c r="AW435" s="297"/>
      <c r="AX435" s="297"/>
      <c r="AY435" s="319"/>
      <c r="AZ435" s="297"/>
    </row>
    <row r="436" spans="1:52" s="271" customFormat="1" ht="15" x14ac:dyDescent="0.2">
      <c r="A436" s="277"/>
      <c r="B436" s="277"/>
      <c r="C436" s="560"/>
      <c r="G436" s="304"/>
      <c r="H436" s="304"/>
      <c r="I436" s="304"/>
      <c r="J436" s="413"/>
      <c r="K436" s="304"/>
      <c r="L436" s="418"/>
      <c r="M436" s="304"/>
      <c r="N436" s="413"/>
      <c r="O436" s="304"/>
      <c r="P436" s="304"/>
      <c r="Q436" s="304"/>
      <c r="R436" s="273"/>
      <c r="S436" s="273"/>
      <c r="T436" s="273"/>
      <c r="U436" s="273"/>
      <c r="V436" s="273"/>
      <c r="W436" s="273"/>
      <c r="X436" s="273"/>
      <c r="Y436" s="273"/>
      <c r="Z436" s="273"/>
      <c r="AA436" s="296"/>
      <c r="AB436" s="296"/>
      <c r="AC436" s="276"/>
      <c r="AD436" s="276"/>
      <c r="AE436" s="276"/>
      <c r="AF436" s="276"/>
      <c r="AG436" s="276"/>
      <c r="AH436" s="276"/>
      <c r="AI436" s="276"/>
      <c r="AJ436" s="366"/>
      <c r="AK436" s="297"/>
      <c r="AL436" s="297"/>
      <c r="AM436" s="297"/>
      <c r="AN436" s="297"/>
      <c r="AO436" s="297"/>
      <c r="AP436" s="297"/>
      <c r="AQ436" s="297"/>
      <c r="AR436" s="297"/>
      <c r="AS436" s="297"/>
      <c r="AT436" s="297"/>
      <c r="AU436" s="297"/>
      <c r="AV436" s="297"/>
      <c r="AW436" s="297"/>
      <c r="AX436" s="297"/>
      <c r="AY436" s="319"/>
      <c r="AZ436" s="297"/>
    </row>
    <row r="437" spans="1:52" s="271" customFormat="1" ht="15" x14ac:dyDescent="0.2">
      <c r="A437" s="277"/>
      <c r="B437" s="277"/>
      <c r="C437" s="560"/>
      <c r="G437" s="304"/>
      <c r="H437" s="304"/>
      <c r="I437" s="304"/>
      <c r="J437" s="413"/>
      <c r="K437" s="304"/>
      <c r="L437" s="418"/>
      <c r="M437" s="304"/>
      <c r="N437" s="413"/>
      <c r="O437" s="304"/>
      <c r="P437" s="304"/>
      <c r="Q437" s="304"/>
      <c r="R437" s="273"/>
      <c r="S437" s="273"/>
      <c r="T437" s="273"/>
      <c r="U437" s="273"/>
      <c r="V437" s="273"/>
      <c r="W437" s="273"/>
      <c r="X437" s="273"/>
      <c r="Y437" s="273"/>
      <c r="Z437" s="273"/>
      <c r="AA437" s="296"/>
      <c r="AB437" s="296"/>
      <c r="AC437" s="276"/>
      <c r="AD437" s="276"/>
      <c r="AE437" s="276"/>
      <c r="AF437" s="276"/>
      <c r="AG437" s="276"/>
      <c r="AH437" s="276"/>
      <c r="AI437" s="276"/>
      <c r="AJ437" s="366"/>
      <c r="AK437" s="297"/>
      <c r="AL437" s="297"/>
      <c r="AM437" s="297"/>
      <c r="AN437" s="297"/>
      <c r="AO437" s="297"/>
      <c r="AP437" s="297"/>
      <c r="AQ437" s="297"/>
      <c r="AR437" s="297"/>
      <c r="AS437" s="297"/>
      <c r="AT437" s="297"/>
      <c r="AU437" s="297"/>
      <c r="AV437" s="297"/>
      <c r="AW437" s="297"/>
      <c r="AX437" s="297"/>
      <c r="AY437" s="319"/>
      <c r="AZ437" s="297"/>
    </row>
    <row r="438" spans="1:52" s="271" customFormat="1" ht="15" x14ac:dyDescent="0.2">
      <c r="A438" s="277"/>
      <c r="B438" s="277"/>
      <c r="C438" s="560"/>
      <c r="G438" s="304"/>
      <c r="H438" s="304"/>
      <c r="I438" s="304"/>
      <c r="J438" s="413"/>
      <c r="K438" s="304"/>
      <c r="L438" s="418"/>
      <c r="M438" s="304"/>
      <c r="N438" s="413"/>
      <c r="O438" s="304"/>
      <c r="P438" s="304"/>
      <c r="Q438" s="304"/>
      <c r="R438" s="273"/>
      <c r="S438" s="273"/>
      <c r="T438" s="273"/>
      <c r="U438" s="273"/>
      <c r="V438" s="273"/>
      <c r="W438" s="273"/>
      <c r="X438" s="273"/>
      <c r="Y438" s="273"/>
      <c r="Z438" s="273"/>
      <c r="AA438" s="296"/>
      <c r="AB438" s="296"/>
      <c r="AC438" s="276"/>
      <c r="AD438" s="276"/>
      <c r="AE438" s="276"/>
      <c r="AF438" s="276"/>
      <c r="AG438" s="276"/>
      <c r="AH438" s="276"/>
      <c r="AI438" s="276"/>
      <c r="AJ438" s="366"/>
      <c r="AK438" s="297"/>
      <c r="AL438" s="297"/>
      <c r="AM438" s="297"/>
      <c r="AN438" s="297"/>
      <c r="AO438" s="297"/>
      <c r="AP438" s="297"/>
      <c r="AQ438" s="297"/>
      <c r="AR438" s="297"/>
      <c r="AS438" s="297"/>
      <c r="AT438" s="297"/>
      <c r="AU438" s="297"/>
      <c r="AV438" s="297"/>
      <c r="AW438" s="297"/>
      <c r="AX438" s="297"/>
      <c r="AY438" s="319"/>
      <c r="AZ438" s="297"/>
    </row>
    <row r="439" spans="1:52" s="271" customFormat="1" ht="15" x14ac:dyDescent="0.2">
      <c r="A439" s="277"/>
      <c r="B439" s="277"/>
      <c r="C439" s="560"/>
      <c r="G439" s="304"/>
      <c r="H439" s="304"/>
      <c r="I439" s="304"/>
      <c r="J439" s="413"/>
      <c r="K439" s="304"/>
      <c r="L439" s="418"/>
      <c r="M439" s="304"/>
      <c r="N439" s="413"/>
      <c r="O439" s="304"/>
      <c r="P439" s="304"/>
      <c r="Q439" s="304"/>
      <c r="R439" s="273"/>
      <c r="S439" s="273"/>
      <c r="T439" s="273"/>
      <c r="U439" s="273"/>
      <c r="V439" s="273"/>
      <c r="W439" s="273"/>
      <c r="X439" s="273"/>
      <c r="Y439" s="273"/>
      <c r="Z439" s="273"/>
      <c r="AA439" s="296"/>
      <c r="AB439" s="296"/>
      <c r="AC439" s="276"/>
      <c r="AD439" s="276"/>
      <c r="AE439" s="276"/>
      <c r="AF439" s="276"/>
      <c r="AG439" s="276"/>
      <c r="AH439" s="276"/>
      <c r="AI439" s="276"/>
      <c r="AJ439" s="366"/>
      <c r="AK439" s="297"/>
      <c r="AL439" s="297"/>
      <c r="AM439" s="297"/>
      <c r="AN439" s="297"/>
      <c r="AO439" s="297"/>
      <c r="AP439" s="297"/>
      <c r="AQ439" s="297"/>
      <c r="AR439" s="297"/>
      <c r="AS439" s="297"/>
      <c r="AT439" s="297"/>
      <c r="AU439" s="297"/>
      <c r="AV439" s="297"/>
      <c r="AW439" s="297"/>
      <c r="AX439" s="297"/>
      <c r="AY439" s="319"/>
      <c r="AZ439" s="297"/>
    </row>
    <row r="440" spans="1:52" s="271" customFormat="1" ht="15" x14ac:dyDescent="0.2">
      <c r="A440" s="277"/>
      <c r="B440" s="277"/>
      <c r="C440" s="560"/>
      <c r="G440" s="304"/>
      <c r="H440" s="304"/>
      <c r="I440" s="304"/>
      <c r="J440" s="413"/>
      <c r="K440" s="304"/>
      <c r="L440" s="418"/>
      <c r="M440" s="304"/>
      <c r="N440" s="413"/>
      <c r="O440" s="304"/>
      <c r="P440" s="304"/>
      <c r="Q440" s="304"/>
      <c r="R440" s="273"/>
      <c r="S440" s="273"/>
      <c r="T440" s="273"/>
      <c r="U440" s="273"/>
      <c r="V440" s="273"/>
      <c r="W440" s="273"/>
      <c r="X440" s="273"/>
      <c r="Y440" s="273"/>
      <c r="Z440" s="273"/>
      <c r="AA440" s="296"/>
      <c r="AB440" s="296"/>
      <c r="AC440" s="276"/>
      <c r="AD440" s="276"/>
      <c r="AE440" s="276"/>
      <c r="AF440" s="276"/>
      <c r="AG440" s="276"/>
      <c r="AH440" s="276"/>
      <c r="AI440" s="276"/>
      <c r="AJ440" s="366"/>
      <c r="AK440" s="297"/>
      <c r="AL440" s="297"/>
      <c r="AM440" s="297"/>
      <c r="AN440" s="297"/>
      <c r="AO440" s="297"/>
      <c r="AP440" s="297"/>
      <c r="AQ440" s="297"/>
      <c r="AR440" s="297"/>
      <c r="AS440" s="297"/>
      <c r="AT440" s="297"/>
      <c r="AU440" s="297"/>
      <c r="AV440" s="297"/>
      <c r="AW440" s="297"/>
      <c r="AX440" s="297"/>
      <c r="AY440" s="319"/>
      <c r="AZ440" s="297"/>
    </row>
    <row r="441" spans="1:52" s="271" customFormat="1" ht="15" x14ac:dyDescent="0.2">
      <c r="A441" s="277"/>
      <c r="B441" s="277"/>
      <c r="C441" s="560"/>
      <c r="G441" s="304"/>
      <c r="H441" s="304"/>
      <c r="I441" s="304"/>
      <c r="J441" s="413"/>
      <c r="K441" s="304"/>
      <c r="L441" s="418"/>
      <c r="M441" s="304"/>
      <c r="N441" s="413"/>
      <c r="O441" s="304"/>
      <c r="P441" s="304"/>
      <c r="Q441" s="304"/>
      <c r="R441" s="273"/>
      <c r="S441" s="273"/>
      <c r="T441" s="273"/>
      <c r="U441" s="273"/>
      <c r="V441" s="273"/>
      <c r="W441" s="273"/>
      <c r="X441" s="273"/>
      <c r="Y441" s="273"/>
      <c r="Z441" s="273"/>
      <c r="AA441" s="296"/>
      <c r="AB441" s="296"/>
      <c r="AC441" s="276"/>
      <c r="AD441" s="276"/>
      <c r="AE441" s="276"/>
      <c r="AF441" s="276"/>
      <c r="AG441" s="276"/>
      <c r="AH441" s="276"/>
      <c r="AI441" s="276"/>
      <c r="AJ441" s="366"/>
      <c r="AK441" s="297"/>
      <c r="AL441" s="297"/>
      <c r="AM441" s="297"/>
      <c r="AN441" s="297"/>
      <c r="AO441" s="297"/>
      <c r="AP441" s="297"/>
      <c r="AQ441" s="297"/>
      <c r="AR441" s="297"/>
      <c r="AS441" s="297"/>
      <c r="AT441" s="297"/>
      <c r="AU441" s="297"/>
      <c r="AV441" s="297"/>
      <c r="AW441" s="297"/>
      <c r="AX441" s="297"/>
      <c r="AY441" s="319"/>
      <c r="AZ441" s="297"/>
    </row>
    <row r="442" spans="1:52" s="271" customFormat="1" ht="15" x14ac:dyDescent="0.2">
      <c r="A442" s="277"/>
      <c r="B442" s="277"/>
      <c r="C442" s="560"/>
      <c r="G442" s="304"/>
      <c r="H442" s="304"/>
      <c r="I442" s="304"/>
      <c r="J442" s="413"/>
      <c r="K442" s="304"/>
      <c r="L442" s="418"/>
      <c r="M442" s="304"/>
      <c r="N442" s="413"/>
      <c r="O442" s="304"/>
      <c r="P442" s="304"/>
      <c r="Q442" s="304"/>
      <c r="R442" s="273"/>
      <c r="S442" s="273"/>
      <c r="T442" s="273"/>
      <c r="U442" s="273"/>
      <c r="V442" s="273"/>
      <c r="W442" s="273"/>
      <c r="X442" s="273"/>
      <c r="Y442" s="273"/>
      <c r="Z442" s="273"/>
      <c r="AA442" s="296"/>
      <c r="AB442" s="296"/>
      <c r="AC442" s="276"/>
      <c r="AD442" s="276"/>
      <c r="AE442" s="276"/>
      <c r="AF442" s="276"/>
      <c r="AG442" s="276"/>
      <c r="AH442" s="276"/>
      <c r="AI442" s="276"/>
      <c r="AJ442" s="366"/>
      <c r="AK442" s="297"/>
      <c r="AL442" s="297"/>
      <c r="AM442" s="297"/>
      <c r="AN442" s="297"/>
      <c r="AO442" s="297"/>
      <c r="AP442" s="297"/>
      <c r="AQ442" s="297"/>
      <c r="AR442" s="297"/>
      <c r="AS442" s="297"/>
      <c r="AT442" s="297"/>
      <c r="AU442" s="297"/>
      <c r="AV442" s="297"/>
      <c r="AW442" s="297"/>
      <c r="AX442" s="297"/>
      <c r="AY442" s="319"/>
      <c r="AZ442" s="297"/>
    </row>
    <row r="443" spans="1:52" s="271" customFormat="1" ht="15" x14ac:dyDescent="0.2">
      <c r="A443" s="277"/>
      <c r="B443" s="277"/>
      <c r="C443" s="560"/>
      <c r="G443" s="304"/>
      <c r="H443" s="304"/>
      <c r="I443" s="304"/>
      <c r="J443" s="413"/>
      <c r="K443" s="304"/>
      <c r="L443" s="418"/>
      <c r="M443" s="304"/>
      <c r="N443" s="413"/>
      <c r="O443" s="304"/>
      <c r="P443" s="304"/>
      <c r="Q443" s="304"/>
      <c r="R443" s="273"/>
      <c r="S443" s="273"/>
      <c r="T443" s="273"/>
      <c r="U443" s="273"/>
      <c r="V443" s="273"/>
      <c r="W443" s="273"/>
      <c r="X443" s="273"/>
      <c r="Y443" s="273"/>
      <c r="Z443" s="273"/>
      <c r="AA443" s="296"/>
      <c r="AB443" s="296"/>
      <c r="AC443" s="276"/>
      <c r="AD443" s="276"/>
      <c r="AE443" s="276"/>
      <c r="AF443" s="276"/>
      <c r="AG443" s="276"/>
      <c r="AH443" s="276"/>
      <c r="AI443" s="276"/>
      <c r="AJ443" s="366"/>
      <c r="AK443" s="297"/>
      <c r="AL443" s="297"/>
      <c r="AM443" s="297"/>
      <c r="AN443" s="297"/>
      <c r="AO443" s="297"/>
      <c r="AP443" s="297"/>
      <c r="AQ443" s="297"/>
      <c r="AR443" s="297"/>
      <c r="AS443" s="297"/>
      <c r="AT443" s="297"/>
      <c r="AU443" s="297"/>
      <c r="AV443" s="297"/>
      <c r="AW443" s="297"/>
      <c r="AX443" s="297"/>
      <c r="AY443" s="319"/>
      <c r="AZ443" s="297"/>
    </row>
    <row r="444" spans="1:52" s="271" customFormat="1" ht="15" x14ac:dyDescent="0.2">
      <c r="A444" s="277"/>
      <c r="B444" s="277"/>
      <c r="C444" s="560"/>
      <c r="G444" s="304"/>
      <c r="H444" s="304"/>
      <c r="I444" s="304"/>
      <c r="J444" s="413"/>
      <c r="K444" s="304"/>
      <c r="L444" s="418"/>
      <c r="M444" s="304"/>
      <c r="N444" s="413"/>
      <c r="O444" s="304"/>
      <c r="P444" s="304"/>
      <c r="Q444" s="304"/>
      <c r="R444" s="273"/>
      <c r="S444" s="273"/>
      <c r="T444" s="273"/>
      <c r="U444" s="273"/>
      <c r="V444" s="273"/>
      <c r="W444" s="273"/>
      <c r="X444" s="273"/>
      <c r="Y444" s="273"/>
      <c r="Z444" s="273"/>
      <c r="AA444" s="296"/>
      <c r="AB444" s="296"/>
      <c r="AC444" s="276"/>
      <c r="AD444" s="276"/>
      <c r="AE444" s="276"/>
      <c r="AF444" s="276"/>
      <c r="AG444" s="276"/>
      <c r="AH444" s="276"/>
      <c r="AI444" s="276"/>
      <c r="AJ444" s="366"/>
      <c r="AK444" s="297"/>
      <c r="AL444" s="297"/>
      <c r="AM444" s="297"/>
      <c r="AN444" s="297"/>
      <c r="AO444" s="297"/>
      <c r="AP444" s="297"/>
      <c r="AQ444" s="297"/>
      <c r="AR444" s="297"/>
      <c r="AS444" s="297"/>
      <c r="AT444" s="297"/>
      <c r="AU444" s="297"/>
      <c r="AV444" s="297"/>
      <c r="AW444" s="297"/>
      <c r="AX444" s="297"/>
      <c r="AY444" s="319"/>
      <c r="AZ444" s="297"/>
    </row>
    <row r="445" spans="1:52" s="271" customFormat="1" ht="15" x14ac:dyDescent="0.2">
      <c r="A445" s="277"/>
      <c r="B445" s="277"/>
      <c r="C445" s="560"/>
      <c r="G445" s="304"/>
      <c r="H445" s="304"/>
      <c r="I445" s="304"/>
      <c r="J445" s="413"/>
      <c r="K445" s="304"/>
      <c r="L445" s="418"/>
      <c r="M445" s="304"/>
      <c r="N445" s="413"/>
      <c r="O445" s="304"/>
      <c r="P445" s="304"/>
      <c r="Q445" s="304"/>
      <c r="R445" s="273"/>
      <c r="S445" s="273"/>
      <c r="T445" s="273"/>
      <c r="U445" s="273"/>
      <c r="V445" s="273"/>
      <c r="W445" s="273"/>
      <c r="X445" s="273"/>
      <c r="Y445" s="273"/>
      <c r="Z445" s="273"/>
      <c r="AA445" s="296"/>
      <c r="AB445" s="296"/>
      <c r="AC445" s="276"/>
      <c r="AD445" s="276"/>
      <c r="AE445" s="276"/>
      <c r="AF445" s="276"/>
      <c r="AG445" s="276"/>
      <c r="AH445" s="276"/>
      <c r="AI445" s="276"/>
      <c r="AJ445" s="366"/>
      <c r="AK445" s="297"/>
      <c r="AL445" s="297"/>
      <c r="AM445" s="297"/>
      <c r="AN445" s="297"/>
      <c r="AO445" s="297"/>
      <c r="AP445" s="297"/>
      <c r="AQ445" s="297"/>
      <c r="AR445" s="297"/>
      <c r="AS445" s="297"/>
      <c r="AT445" s="297"/>
      <c r="AU445" s="297"/>
      <c r="AV445" s="297"/>
      <c r="AW445" s="297"/>
      <c r="AX445" s="297"/>
      <c r="AY445" s="319"/>
      <c r="AZ445" s="297"/>
    </row>
    <row r="446" spans="1:52" s="271" customFormat="1" ht="15" x14ac:dyDescent="0.2">
      <c r="A446" s="277"/>
      <c r="B446" s="277"/>
      <c r="C446" s="560"/>
      <c r="G446" s="304"/>
      <c r="H446" s="304"/>
      <c r="I446" s="304"/>
      <c r="J446" s="413"/>
      <c r="K446" s="304"/>
      <c r="L446" s="418"/>
      <c r="M446" s="304"/>
      <c r="N446" s="413"/>
      <c r="O446" s="304"/>
      <c r="P446" s="304"/>
      <c r="Q446" s="304"/>
      <c r="R446" s="273"/>
      <c r="S446" s="273"/>
      <c r="T446" s="273"/>
      <c r="U446" s="273"/>
      <c r="V446" s="273"/>
      <c r="W446" s="273"/>
      <c r="X446" s="273"/>
      <c r="Y446" s="273"/>
      <c r="Z446" s="273"/>
      <c r="AA446" s="296"/>
      <c r="AB446" s="296"/>
      <c r="AC446" s="276"/>
      <c r="AD446" s="276"/>
      <c r="AE446" s="276"/>
      <c r="AF446" s="276"/>
      <c r="AG446" s="276"/>
      <c r="AH446" s="276"/>
      <c r="AI446" s="276"/>
      <c r="AJ446" s="366"/>
      <c r="AK446" s="297"/>
      <c r="AL446" s="297"/>
      <c r="AM446" s="297"/>
      <c r="AN446" s="297"/>
      <c r="AO446" s="297"/>
      <c r="AP446" s="297"/>
      <c r="AQ446" s="297"/>
      <c r="AR446" s="297"/>
      <c r="AS446" s="297"/>
      <c r="AT446" s="297"/>
      <c r="AU446" s="297"/>
      <c r="AV446" s="297"/>
      <c r="AW446" s="297"/>
      <c r="AX446" s="297"/>
      <c r="AY446" s="319"/>
      <c r="AZ446" s="297"/>
    </row>
    <row r="447" spans="1:52" s="271" customFormat="1" ht="15" x14ac:dyDescent="0.2">
      <c r="A447" s="277"/>
      <c r="B447" s="277"/>
      <c r="C447" s="560"/>
      <c r="G447" s="304"/>
      <c r="H447" s="304"/>
      <c r="I447" s="304"/>
      <c r="J447" s="413"/>
      <c r="K447" s="304"/>
      <c r="L447" s="418"/>
      <c r="M447" s="304"/>
      <c r="N447" s="413"/>
      <c r="O447" s="304"/>
      <c r="P447" s="304"/>
      <c r="Q447" s="304"/>
      <c r="R447" s="273"/>
      <c r="S447" s="273"/>
      <c r="T447" s="273"/>
      <c r="U447" s="273"/>
      <c r="V447" s="273"/>
      <c r="W447" s="273"/>
      <c r="X447" s="273"/>
      <c r="Y447" s="273"/>
      <c r="Z447" s="273"/>
      <c r="AA447" s="296"/>
      <c r="AB447" s="296"/>
      <c r="AC447" s="276"/>
      <c r="AD447" s="276"/>
      <c r="AE447" s="276"/>
      <c r="AF447" s="276"/>
      <c r="AG447" s="276"/>
      <c r="AH447" s="276"/>
      <c r="AI447" s="276"/>
      <c r="AJ447" s="366"/>
      <c r="AK447" s="297"/>
      <c r="AL447" s="297"/>
      <c r="AM447" s="297"/>
      <c r="AN447" s="297"/>
      <c r="AO447" s="297"/>
      <c r="AP447" s="297"/>
      <c r="AQ447" s="297"/>
      <c r="AR447" s="297"/>
      <c r="AS447" s="297"/>
      <c r="AT447" s="297"/>
      <c r="AU447" s="297"/>
      <c r="AV447" s="297"/>
      <c r="AW447" s="297"/>
      <c r="AX447" s="297"/>
      <c r="AY447" s="319"/>
      <c r="AZ447" s="297"/>
    </row>
    <row r="448" spans="1:52" s="271" customFormat="1" ht="15" x14ac:dyDescent="0.2">
      <c r="A448" s="277"/>
      <c r="B448" s="277"/>
      <c r="C448" s="560"/>
      <c r="G448" s="304"/>
      <c r="H448" s="304"/>
      <c r="I448" s="304"/>
      <c r="J448" s="413"/>
      <c r="K448" s="304"/>
      <c r="L448" s="418"/>
      <c r="M448" s="304"/>
      <c r="N448" s="413"/>
      <c r="O448" s="304"/>
      <c r="P448" s="304"/>
      <c r="Q448" s="304"/>
      <c r="R448" s="273"/>
      <c r="S448" s="273"/>
      <c r="T448" s="273"/>
      <c r="U448" s="273"/>
      <c r="V448" s="273"/>
      <c r="W448" s="273"/>
      <c r="X448" s="273"/>
      <c r="Y448" s="273"/>
      <c r="Z448" s="273"/>
      <c r="AA448" s="296"/>
      <c r="AB448" s="296"/>
      <c r="AC448" s="276"/>
      <c r="AD448" s="276"/>
      <c r="AE448" s="276"/>
      <c r="AF448" s="276"/>
      <c r="AG448" s="276"/>
      <c r="AH448" s="276"/>
      <c r="AI448" s="276"/>
      <c r="AJ448" s="366"/>
      <c r="AK448" s="297"/>
      <c r="AL448" s="297"/>
      <c r="AM448" s="297"/>
      <c r="AN448" s="297"/>
      <c r="AO448" s="297"/>
      <c r="AP448" s="297"/>
      <c r="AQ448" s="297"/>
      <c r="AR448" s="297"/>
      <c r="AS448" s="297"/>
      <c r="AT448" s="297"/>
      <c r="AU448" s="297"/>
      <c r="AV448" s="297"/>
      <c r="AW448" s="297"/>
      <c r="AX448" s="297"/>
      <c r="AY448" s="319"/>
      <c r="AZ448" s="297"/>
    </row>
    <row r="449" spans="1:52" s="271" customFormat="1" ht="15" x14ac:dyDescent="0.2">
      <c r="A449" s="277"/>
      <c r="B449" s="277"/>
      <c r="C449" s="560"/>
      <c r="G449" s="304"/>
      <c r="H449" s="304"/>
      <c r="I449" s="304"/>
      <c r="J449" s="413"/>
      <c r="K449" s="304"/>
      <c r="L449" s="418"/>
      <c r="M449" s="304"/>
      <c r="N449" s="413"/>
      <c r="O449" s="304"/>
      <c r="P449" s="304"/>
      <c r="Q449" s="304"/>
      <c r="R449" s="273"/>
      <c r="S449" s="273"/>
      <c r="T449" s="273"/>
      <c r="U449" s="273"/>
      <c r="V449" s="273"/>
      <c r="W449" s="273"/>
      <c r="X449" s="273"/>
      <c r="Y449" s="273"/>
      <c r="Z449" s="273"/>
      <c r="AA449" s="296"/>
      <c r="AB449" s="296"/>
      <c r="AC449" s="276"/>
      <c r="AD449" s="276"/>
      <c r="AE449" s="276"/>
      <c r="AF449" s="276"/>
      <c r="AG449" s="276"/>
      <c r="AH449" s="276"/>
      <c r="AI449" s="276"/>
      <c r="AJ449" s="366"/>
      <c r="AK449" s="297"/>
      <c r="AL449" s="297"/>
      <c r="AM449" s="297"/>
      <c r="AN449" s="297"/>
      <c r="AO449" s="297"/>
      <c r="AP449" s="297"/>
      <c r="AQ449" s="297"/>
      <c r="AR449" s="297"/>
      <c r="AS449" s="297"/>
      <c r="AT449" s="297"/>
      <c r="AU449" s="297"/>
      <c r="AV449" s="297"/>
      <c r="AW449" s="297"/>
      <c r="AX449" s="297"/>
      <c r="AY449" s="319"/>
      <c r="AZ449" s="297"/>
    </row>
    <row r="450" spans="1:52" s="271" customFormat="1" ht="15" x14ac:dyDescent="0.2">
      <c r="A450" s="277"/>
      <c r="B450" s="277"/>
      <c r="C450" s="560"/>
      <c r="G450" s="304"/>
      <c r="H450" s="304"/>
      <c r="I450" s="304"/>
      <c r="J450" s="413"/>
      <c r="K450" s="304"/>
      <c r="L450" s="418"/>
      <c r="M450" s="304"/>
      <c r="N450" s="413"/>
      <c r="O450" s="304"/>
      <c r="P450" s="304"/>
      <c r="Q450" s="304"/>
      <c r="R450" s="273"/>
      <c r="S450" s="273"/>
      <c r="T450" s="273"/>
      <c r="U450" s="273"/>
      <c r="V450" s="273"/>
      <c r="W450" s="273"/>
      <c r="X450" s="273"/>
      <c r="Y450" s="273"/>
      <c r="Z450" s="273"/>
      <c r="AA450" s="296"/>
      <c r="AB450" s="296"/>
      <c r="AC450" s="276"/>
      <c r="AD450" s="276"/>
      <c r="AE450" s="276"/>
      <c r="AF450" s="276"/>
      <c r="AG450" s="276"/>
      <c r="AH450" s="276"/>
      <c r="AI450" s="276"/>
      <c r="AJ450" s="366"/>
      <c r="AK450" s="297"/>
      <c r="AL450" s="297"/>
      <c r="AM450" s="297"/>
      <c r="AN450" s="297"/>
      <c r="AO450" s="297"/>
      <c r="AP450" s="297"/>
      <c r="AQ450" s="297"/>
      <c r="AR450" s="297"/>
      <c r="AS450" s="297"/>
      <c r="AT450" s="297"/>
      <c r="AU450" s="297"/>
      <c r="AV450" s="297"/>
      <c r="AW450" s="297"/>
      <c r="AX450" s="297"/>
      <c r="AY450" s="319"/>
      <c r="AZ450" s="297"/>
    </row>
    <row r="451" spans="1:52" s="271" customFormat="1" ht="15" x14ac:dyDescent="0.2">
      <c r="A451" s="277"/>
      <c r="B451" s="277"/>
      <c r="C451" s="560"/>
      <c r="G451" s="304"/>
      <c r="H451" s="304"/>
      <c r="I451" s="304"/>
      <c r="J451" s="413"/>
      <c r="K451" s="304"/>
      <c r="L451" s="418"/>
      <c r="M451" s="304"/>
      <c r="N451" s="413"/>
      <c r="O451" s="304"/>
      <c r="P451" s="304"/>
      <c r="Q451" s="304"/>
      <c r="R451" s="273"/>
      <c r="S451" s="273"/>
      <c r="T451" s="273"/>
      <c r="U451" s="273"/>
      <c r="V451" s="273"/>
      <c r="W451" s="273"/>
      <c r="X451" s="273"/>
      <c r="Y451" s="273"/>
      <c r="Z451" s="273"/>
      <c r="AA451" s="296"/>
      <c r="AB451" s="296"/>
      <c r="AC451" s="276"/>
      <c r="AD451" s="276"/>
      <c r="AE451" s="276"/>
      <c r="AF451" s="276"/>
      <c r="AG451" s="276"/>
      <c r="AH451" s="276"/>
      <c r="AI451" s="276"/>
      <c r="AJ451" s="366"/>
      <c r="AK451" s="297"/>
      <c r="AL451" s="297"/>
      <c r="AM451" s="297"/>
      <c r="AN451" s="297"/>
      <c r="AO451" s="297"/>
      <c r="AP451" s="297"/>
      <c r="AQ451" s="297"/>
      <c r="AR451" s="297"/>
      <c r="AS451" s="297"/>
      <c r="AT451" s="297"/>
      <c r="AU451" s="297"/>
      <c r="AV451" s="297"/>
      <c r="AW451" s="297"/>
      <c r="AX451" s="297"/>
      <c r="AY451" s="319"/>
      <c r="AZ451" s="297"/>
    </row>
    <row r="452" spans="1:52" s="271" customFormat="1" ht="15" x14ac:dyDescent="0.2">
      <c r="A452" s="277"/>
      <c r="B452" s="277"/>
      <c r="C452" s="560"/>
      <c r="G452" s="304"/>
      <c r="H452" s="304"/>
      <c r="I452" s="304"/>
      <c r="J452" s="413"/>
      <c r="K452" s="304"/>
      <c r="L452" s="418"/>
      <c r="M452" s="304"/>
      <c r="N452" s="413"/>
      <c r="O452" s="304"/>
      <c r="P452" s="304"/>
      <c r="Q452" s="304"/>
      <c r="R452" s="273"/>
      <c r="S452" s="273"/>
      <c r="T452" s="273"/>
      <c r="U452" s="273"/>
      <c r="V452" s="273"/>
      <c r="W452" s="273"/>
      <c r="X452" s="273"/>
      <c r="Y452" s="273"/>
      <c r="Z452" s="273"/>
      <c r="AA452" s="296"/>
      <c r="AB452" s="296"/>
      <c r="AC452" s="276"/>
      <c r="AD452" s="276"/>
      <c r="AE452" s="276"/>
      <c r="AF452" s="276"/>
      <c r="AG452" s="276"/>
      <c r="AH452" s="276"/>
      <c r="AI452" s="276"/>
      <c r="AJ452" s="366"/>
      <c r="AK452" s="297"/>
      <c r="AL452" s="297"/>
      <c r="AM452" s="297"/>
      <c r="AN452" s="297"/>
      <c r="AO452" s="297"/>
      <c r="AP452" s="297"/>
      <c r="AQ452" s="297"/>
      <c r="AR452" s="297"/>
      <c r="AS452" s="297"/>
      <c r="AT452" s="297"/>
      <c r="AU452" s="297"/>
      <c r="AV452" s="297"/>
      <c r="AW452" s="297"/>
      <c r="AX452" s="297"/>
      <c r="AY452" s="319"/>
      <c r="AZ452" s="297"/>
    </row>
    <row r="453" spans="1:52" s="271" customFormat="1" ht="15" x14ac:dyDescent="0.2">
      <c r="A453" s="277"/>
      <c r="B453" s="277"/>
      <c r="C453" s="560"/>
      <c r="G453" s="304"/>
      <c r="H453" s="304"/>
      <c r="I453" s="304"/>
      <c r="J453" s="413"/>
      <c r="K453" s="304"/>
      <c r="L453" s="418"/>
      <c r="M453" s="304"/>
      <c r="N453" s="413"/>
      <c r="O453" s="304"/>
      <c r="P453" s="304"/>
      <c r="Q453" s="304"/>
      <c r="R453" s="273"/>
      <c r="S453" s="273"/>
      <c r="T453" s="273"/>
      <c r="U453" s="273"/>
      <c r="V453" s="273"/>
      <c r="W453" s="273"/>
      <c r="X453" s="273"/>
      <c r="Y453" s="273"/>
      <c r="Z453" s="273"/>
      <c r="AA453" s="296"/>
      <c r="AB453" s="296"/>
      <c r="AC453" s="276"/>
      <c r="AD453" s="276"/>
      <c r="AE453" s="276"/>
      <c r="AF453" s="276"/>
      <c r="AG453" s="276"/>
      <c r="AH453" s="276"/>
      <c r="AI453" s="276"/>
      <c r="AJ453" s="366"/>
      <c r="AK453" s="297"/>
      <c r="AL453" s="297"/>
      <c r="AM453" s="297"/>
      <c r="AN453" s="297"/>
      <c r="AO453" s="297"/>
      <c r="AP453" s="297"/>
      <c r="AQ453" s="297"/>
      <c r="AR453" s="297"/>
      <c r="AS453" s="297"/>
      <c r="AT453" s="297"/>
      <c r="AU453" s="297"/>
      <c r="AV453" s="297"/>
      <c r="AW453" s="297"/>
      <c r="AX453" s="297"/>
      <c r="AY453" s="319"/>
      <c r="AZ453" s="297"/>
    </row>
    <row r="454" spans="1:52" s="271" customFormat="1" ht="15" x14ac:dyDescent="0.2">
      <c r="A454" s="277"/>
      <c r="B454" s="277"/>
      <c r="C454" s="560"/>
      <c r="G454" s="304"/>
      <c r="H454" s="304"/>
      <c r="I454" s="304"/>
      <c r="J454" s="413"/>
      <c r="K454" s="304"/>
      <c r="L454" s="418"/>
      <c r="M454" s="304"/>
      <c r="N454" s="413"/>
      <c r="O454" s="304"/>
      <c r="P454" s="304"/>
      <c r="Q454" s="304"/>
      <c r="R454" s="273"/>
      <c r="S454" s="273"/>
      <c r="T454" s="273"/>
      <c r="U454" s="273"/>
      <c r="V454" s="273"/>
      <c r="W454" s="273"/>
      <c r="X454" s="273"/>
      <c r="Y454" s="273"/>
      <c r="Z454" s="273"/>
      <c r="AA454" s="296"/>
      <c r="AB454" s="296"/>
      <c r="AC454" s="276"/>
      <c r="AD454" s="276"/>
      <c r="AE454" s="276"/>
      <c r="AF454" s="276"/>
      <c r="AG454" s="276"/>
      <c r="AH454" s="276"/>
      <c r="AI454" s="276"/>
      <c r="AJ454" s="366"/>
      <c r="AK454" s="297"/>
      <c r="AL454" s="297"/>
      <c r="AM454" s="297"/>
      <c r="AN454" s="297"/>
      <c r="AO454" s="297"/>
      <c r="AP454" s="297"/>
      <c r="AQ454" s="297"/>
      <c r="AR454" s="297"/>
      <c r="AS454" s="297"/>
      <c r="AT454" s="297"/>
      <c r="AU454" s="297"/>
      <c r="AV454" s="297"/>
      <c r="AW454" s="297"/>
      <c r="AX454" s="297"/>
      <c r="AY454" s="319"/>
      <c r="AZ454" s="297"/>
    </row>
    <row r="455" spans="1:52" s="271" customFormat="1" ht="15" x14ac:dyDescent="0.2">
      <c r="A455" s="277"/>
      <c r="B455" s="277"/>
      <c r="C455" s="560"/>
      <c r="G455" s="304"/>
      <c r="H455" s="304"/>
      <c r="I455" s="304"/>
      <c r="J455" s="413"/>
      <c r="K455" s="304"/>
      <c r="L455" s="418"/>
      <c r="M455" s="304"/>
      <c r="N455" s="413"/>
      <c r="O455" s="304"/>
      <c r="P455" s="304"/>
      <c r="Q455" s="304"/>
      <c r="R455" s="273"/>
      <c r="S455" s="273"/>
      <c r="T455" s="273"/>
      <c r="U455" s="273"/>
      <c r="V455" s="273"/>
      <c r="W455" s="273"/>
      <c r="X455" s="273"/>
      <c r="Y455" s="273"/>
      <c r="Z455" s="273"/>
      <c r="AA455" s="296"/>
      <c r="AB455" s="296"/>
      <c r="AC455" s="276"/>
      <c r="AD455" s="276"/>
      <c r="AE455" s="276"/>
      <c r="AF455" s="276"/>
      <c r="AG455" s="276"/>
      <c r="AH455" s="276"/>
      <c r="AI455" s="276"/>
      <c r="AJ455" s="366"/>
      <c r="AK455" s="297"/>
      <c r="AL455" s="297"/>
      <c r="AM455" s="297"/>
      <c r="AN455" s="297"/>
      <c r="AO455" s="297"/>
      <c r="AP455" s="297"/>
      <c r="AQ455" s="297"/>
      <c r="AR455" s="297"/>
      <c r="AS455" s="297"/>
      <c r="AT455" s="297"/>
      <c r="AU455" s="297"/>
      <c r="AV455" s="297"/>
      <c r="AW455" s="297"/>
      <c r="AX455" s="297"/>
      <c r="AY455" s="319"/>
      <c r="AZ455" s="297"/>
    </row>
    <row r="456" spans="1:52" s="271" customFormat="1" ht="15" x14ac:dyDescent="0.2">
      <c r="A456" s="277"/>
      <c r="B456" s="277"/>
      <c r="C456" s="560"/>
      <c r="G456" s="304"/>
      <c r="H456" s="304"/>
      <c r="I456" s="304"/>
      <c r="J456" s="413"/>
      <c r="K456" s="304"/>
      <c r="L456" s="418"/>
      <c r="M456" s="304"/>
      <c r="N456" s="413"/>
      <c r="O456" s="304"/>
      <c r="P456" s="304"/>
      <c r="Q456" s="304"/>
      <c r="R456" s="273"/>
      <c r="S456" s="273"/>
      <c r="T456" s="273"/>
      <c r="U456" s="273"/>
      <c r="V456" s="273"/>
      <c r="W456" s="273"/>
      <c r="X456" s="273"/>
      <c r="Y456" s="273"/>
      <c r="Z456" s="273"/>
      <c r="AA456" s="296"/>
      <c r="AB456" s="296"/>
      <c r="AC456" s="276"/>
      <c r="AD456" s="276"/>
      <c r="AE456" s="276"/>
      <c r="AF456" s="276"/>
      <c r="AG456" s="276"/>
      <c r="AH456" s="276"/>
      <c r="AI456" s="276"/>
      <c r="AJ456" s="366"/>
      <c r="AK456" s="297"/>
      <c r="AL456" s="297"/>
      <c r="AM456" s="297"/>
      <c r="AN456" s="297"/>
      <c r="AO456" s="297"/>
      <c r="AP456" s="297"/>
      <c r="AQ456" s="297"/>
      <c r="AR456" s="297"/>
      <c r="AS456" s="297"/>
      <c r="AT456" s="297"/>
      <c r="AU456" s="297"/>
      <c r="AV456" s="297"/>
      <c r="AW456" s="297"/>
      <c r="AX456" s="297"/>
      <c r="AY456" s="319"/>
      <c r="AZ456" s="297"/>
    </row>
    <row r="457" spans="1:52" s="271" customFormat="1" ht="15" x14ac:dyDescent="0.2">
      <c r="A457" s="277"/>
      <c r="B457" s="277"/>
      <c r="C457" s="560"/>
      <c r="G457" s="304"/>
      <c r="H457" s="304"/>
      <c r="I457" s="304"/>
      <c r="J457" s="413"/>
      <c r="K457" s="304"/>
      <c r="L457" s="418"/>
      <c r="M457" s="304"/>
      <c r="N457" s="413"/>
      <c r="O457" s="304"/>
      <c r="P457" s="304"/>
      <c r="Q457" s="304"/>
      <c r="R457" s="273"/>
      <c r="S457" s="273"/>
      <c r="T457" s="273"/>
      <c r="U457" s="273"/>
      <c r="V457" s="273"/>
      <c r="W457" s="273"/>
      <c r="X457" s="273"/>
      <c r="Y457" s="273"/>
      <c r="Z457" s="273"/>
      <c r="AA457" s="296"/>
      <c r="AB457" s="296"/>
      <c r="AC457" s="276"/>
      <c r="AD457" s="276"/>
      <c r="AE457" s="276"/>
      <c r="AF457" s="276"/>
      <c r="AG457" s="276"/>
      <c r="AH457" s="276"/>
      <c r="AI457" s="276"/>
      <c r="AJ457" s="366"/>
      <c r="AK457" s="297"/>
      <c r="AL457" s="297"/>
      <c r="AM457" s="297"/>
      <c r="AN457" s="297"/>
      <c r="AO457" s="297"/>
      <c r="AP457" s="297"/>
      <c r="AQ457" s="297"/>
      <c r="AR457" s="297"/>
      <c r="AS457" s="297"/>
      <c r="AT457" s="297"/>
      <c r="AU457" s="297"/>
      <c r="AV457" s="297"/>
      <c r="AW457" s="297"/>
      <c r="AX457" s="297"/>
      <c r="AY457" s="319"/>
      <c r="AZ457" s="297"/>
    </row>
    <row r="458" spans="1:52" s="271" customFormat="1" ht="15" x14ac:dyDescent="0.2">
      <c r="A458" s="277"/>
      <c r="B458" s="277"/>
      <c r="C458" s="560"/>
      <c r="G458" s="304"/>
      <c r="H458" s="304"/>
      <c r="I458" s="304"/>
      <c r="J458" s="413"/>
      <c r="K458" s="304"/>
      <c r="L458" s="418"/>
      <c r="M458" s="304"/>
      <c r="N458" s="413"/>
      <c r="O458" s="304"/>
      <c r="P458" s="304"/>
      <c r="Q458" s="304"/>
      <c r="R458" s="273"/>
      <c r="S458" s="273"/>
      <c r="T458" s="273"/>
      <c r="U458" s="273"/>
      <c r="V458" s="273"/>
      <c r="W458" s="273"/>
      <c r="X458" s="273"/>
      <c r="Y458" s="273"/>
      <c r="Z458" s="273"/>
      <c r="AA458" s="296"/>
      <c r="AB458" s="296"/>
      <c r="AC458" s="276"/>
      <c r="AD458" s="276"/>
      <c r="AE458" s="276"/>
      <c r="AF458" s="276"/>
      <c r="AG458" s="276"/>
      <c r="AH458" s="276"/>
      <c r="AI458" s="276"/>
      <c r="AJ458" s="366"/>
      <c r="AK458" s="297"/>
      <c r="AL458" s="297"/>
      <c r="AM458" s="297"/>
      <c r="AN458" s="297"/>
      <c r="AO458" s="297"/>
      <c r="AP458" s="297"/>
      <c r="AQ458" s="297"/>
      <c r="AR458" s="297"/>
      <c r="AS458" s="297"/>
      <c r="AT458" s="297"/>
      <c r="AU458" s="297"/>
      <c r="AV458" s="297"/>
      <c r="AW458" s="297"/>
      <c r="AX458" s="297"/>
      <c r="AY458" s="319"/>
      <c r="AZ458" s="297"/>
    </row>
    <row r="459" spans="1:52" s="271" customFormat="1" ht="15" x14ac:dyDescent="0.2">
      <c r="A459" s="277"/>
      <c r="B459" s="277"/>
      <c r="C459" s="560"/>
      <c r="G459" s="304"/>
      <c r="H459" s="304"/>
      <c r="I459" s="304"/>
      <c r="J459" s="413"/>
      <c r="K459" s="304"/>
      <c r="L459" s="418"/>
      <c r="M459" s="304"/>
      <c r="N459" s="413"/>
      <c r="O459" s="304"/>
      <c r="P459" s="304"/>
      <c r="Q459" s="304"/>
      <c r="R459" s="273"/>
      <c r="S459" s="273"/>
      <c r="T459" s="273"/>
      <c r="U459" s="273"/>
      <c r="V459" s="273"/>
      <c r="W459" s="273"/>
      <c r="X459" s="273"/>
      <c r="Y459" s="273"/>
      <c r="Z459" s="273"/>
      <c r="AA459" s="296"/>
      <c r="AB459" s="296"/>
      <c r="AC459" s="276"/>
      <c r="AD459" s="276"/>
      <c r="AE459" s="276"/>
      <c r="AF459" s="276"/>
      <c r="AG459" s="276"/>
      <c r="AH459" s="276"/>
      <c r="AI459" s="276"/>
      <c r="AJ459" s="366"/>
      <c r="AK459" s="297"/>
      <c r="AL459" s="297"/>
      <c r="AM459" s="297"/>
      <c r="AN459" s="297"/>
      <c r="AO459" s="297"/>
      <c r="AP459" s="297"/>
      <c r="AQ459" s="297"/>
      <c r="AR459" s="297"/>
      <c r="AS459" s="297"/>
      <c r="AT459" s="297"/>
      <c r="AU459" s="297"/>
      <c r="AV459" s="297"/>
      <c r="AW459" s="297"/>
      <c r="AX459" s="297"/>
      <c r="AY459" s="319"/>
      <c r="AZ459" s="297"/>
    </row>
    <row r="460" spans="1:52" s="271" customFormat="1" ht="15" x14ac:dyDescent="0.2">
      <c r="A460" s="277"/>
      <c r="B460" s="277"/>
      <c r="C460" s="560"/>
      <c r="G460" s="304"/>
      <c r="H460" s="304"/>
      <c r="I460" s="304"/>
      <c r="J460" s="413"/>
      <c r="K460" s="304"/>
      <c r="L460" s="418"/>
      <c r="M460" s="304"/>
      <c r="N460" s="413"/>
      <c r="O460" s="304"/>
      <c r="P460" s="304"/>
      <c r="Q460" s="304"/>
      <c r="R460" s="273"/>
      <c r="S460" s="273"/>
      <c r="T460" s="273"/>
      <c r="U460" s="273"/>
      <c r="V460" s="273"/>
      <c r="W460" s="273"/>
      <c r="X460" s="273"/>
      <c r="Y460" s="273"/>
      <c r="Z460" s="273"/>
      <c r="AA460" s="296"/>
      <c r="AB460" s="296"/>
      <c r="AC460" s="276"/>
      <c r="AD460" s="276"/>
      <c r="AE460" s="276"/>
      <c r="AF460" s="276"/>
      <c r="AG460" s="276"/>
      <c r="AH460" s="276"/>
      <c r="AI460" s="276"/>
      <c r="AJ460" s="366"/>
      <c r="AK460" s="297"/>
      <c r="AL460" s="297"/>
      <c r="AM460" s="297"/>
      <c r="AN460" s="297"/>
      <c r="AO460" s="297"/>
      <c r="AP460" s="297"/>
      <c r="AQ460" s="297"/>
      <c r="AR460" s="297"/>
      <c r="AS460" s="297"/>
      <c r="AT460" s="297"/>
      <c r="AU460" s="297"/>
      <c r="AV460" s="297"/>
      <c r="AW460" s="297"/>
      <c r="AX460" s="297"/>
      <c r="AY460" s="319"/>
      <c r="AZ460" s="297"/>
    </row>
    <row r="461" spans="1:52" s="271" customFormat="1" ht="15" x14ac:dyDescent="0.2">
      <c r="A461" s="277"/>
      <c r="B461" s="277"/>
      <c r="C461" s="560"/>
      <c r="G461" s="304"/>
      <c r="H461" s="304"/>
      <c r="I461" s="304"/>
      <c r="J461" s="413"/>
      <c r="K461" s="304"/>
      <c r="L461" s="418"/>
      <c r="M461" s="304"/>
      <c r="N461" s="413"/>
      <c r="O461" s="304"/>
      <c r="P461" s="304"/>
      <c r="Q461" s="304"/>
      <c r="R461" s="273"/>
      <c r="S461" s="273"/>
      <c r="T461" s="273"/>
      <c r="U461" s="273"/>
      <c r="V461" s="273"/>
      <c r="W461" s="273"/>
      <c r="X461" s="273"/>
      <c r="Y461" s="273"/>
      <c r="Z461" s="273"/>
      <c r="AA461" s="296"/>
      <c r="AB461" s="296"/>
      <c r="AC461" s="276"/>
      <c r="AD461" s="276"/>
      <c r="AE461" s="276"/>
      <c r="AF461" s="276"/>
      <c r="AG461" s="276"/>
      <c r="AH461" s="276"/>
      <c r="AI461" s="276"/>
      <c r="AJ461" s="366"/>
      <c r="AK461" s="297"/>
      <c r="AL461" s="297"/>
      <c r="AM461" s="297"/>
      <c r="AN461" s="297"/>
      <c r="AO461" s="297"/>
      <c r="AP461" s="297"/>
      <c r="AQ461" s="297"/>
      <c r="AR461" s="297"/>
      <c r="AS461" s="297"/>
      <c r="AT461" s="297"/>
      <c r="AU461" s="297"/>
      <c r="AV461" s="297"/>
      <c r="AW461" s="297"/>
      <c r="AX461" s="297"/>
      <c r="AY461" s="319"/>
      <c r="AZ461" s="297"/>
    </row>
    <row r="462" spans="1:52" s="271" customFormat="1" ht="15" x14ac:dyDescent="0.2">
      <c r="A462" s="277"/>
      <c r="B462" s="277"/>
      <c r="C462" s="560"/>
      <c r="G462" s="304"/>
      <c r="H462" s="304"/>
      <c r="I462" s="304"/>
      <c r="J462" s="413"/>
      <c r="K462" s="304"/>
      <c r="L462" s="418"/>
      <c r="M462" s="304"/>
      <c r="N462" s="413"/>
      <c r="O462" s="304"/>
      <c r="P462" s="304"/>
      <c r="Q462" s="304"/>
      <c r="R462" s="273"/>
      <c r="S462" s="273"/>
      <c r="T462" s="273"/>
      <c r="U462" s="273"/>
      <c r="V462" s="273"/>
      <c r="W462" s="273"/>
      <c r="X462" s="273"/>
      <c r="Y462" s="273"/>
      <c r="Z462" s="273"/>
      <c r="AA462" s="296"/>
      <c r="AB462" s="296"/>
      <c r="AC462" s="276"/>
      <c r="AD462" s="276"/>
      <c r="AE462" s="276"/>
      <c r="AF462" s="276"/>
      <c r="AG462" s="276"/>
      <c r="AH462" s="276"/>
      <c r="AI462" s="276"/>
      <c r="AJ462" s="366"/>
      <c r="AK462" s="297"/>
      <c r="AL462" s="297"/>
      <c r="AM462" s="297"/>
      <c r="AN462" s="297"/>
      <c r="AO462" s="297"/>
      <c r="AP462" s="297"/>
      <c r="AQ462" s="297"/>
      <c r="AR462" s="297"/>
      <c r="AS462" s="297"/>
      <c r="AT462" s="297"/>
      <c r="AU462" s="297"/>
      <c r="AV462" s="297"/>
      <c r="AW462" s="297"/>
      <c r="AX462" s="297"/>
      <c r="AY462" s="319"/>
      <c r="AZ462" s="297"/>
    </row>
    <row r="463" spans="1:52" s="271" customFormat="1" ht="15" x14ac:dyDescent="0.2">
      <c r="A463" s="277"/>
      <c r="B463" s="277"/>
      <c r="C463" s="560"/>
      <c r="G463" s="304"/>
      <c r="H463" s="304"/>
      <c r="I463" s="304"/>
      <c r="J463" s="413"/>
      <c r="K463" s="304"/>
      <c r="L463" s="418"/>
      <c r="M463" s="304"/>
      <c r="N463" s="413"/>
      <c r="O463" s="304"/>
      <c r="P463" s="304"/>
      <c r="Q463" s="304"/>
      <c r="R463" s="273"/>
      <c r="S463" s="273"/>
      <c r="T463" s="273"/>
      <c r="U463" s="273"/>
      <c r="V463" s="273"/>
      <c r="W463" s="273"/>
      <c r="X463" s="273"/>
      <c r="Y463" s="273"/>
      <c r="Z463" s="273"/>
      <c r="AA463" s="296"/>
      <c r="AB463" s="296"/>
      <c r="AC463" s="276"/>
      <c r="AD463" s="276"/>
      <c r="AE463" s="276"/>
      <c r="AF463" s="276"/>
      <c r="AG463" s="276"/>
      <c r="AH463" s="276"/>
      <c r="AI463" s="276"/>
      <c r="AJ463" s="366"/>
      <c r="AK463" s="297"/>
      <c r="AL463" s="297"/>
      <c r="AM463" s="297"/>
      <c r="AN463" s="297"/>
      <c r="AO463" s="297"/>
      <c r="AP463" s="297"/>
      <c r="AQ463" s="297"/>
      <c r="AR463" s="297"/>
      <c r="AS463" s="297"/>
      <c r="AT463" s="297"/>
      <c r="AU463" s="297"/>
      <c r="AV463" s="297"/>
      <c r="AW463" s="297"/>
      <c r="AX463" s="297"/>
      <c r="AY463" s="319"/>
      <c r="AZ463" s="297"/>
    </row>
    <row r="464" spans="1:52" s="271" customFormat="1" ht="15" x14ac:dyDescent="0.2">
      <c r="A464" s="277"/>
      <c r="B464" s="277"/>
      <c r="C464" s="560"/>
      <c r="G464" s="304"/>
      <c r="H464" s="304"/>
      <c r="I464" s="304"/>
      <c r="J464" s="413"/>
      <c r="K464" s="304"/>
      <c r="L464" s="418"/>
      <c r="M464" s="304"/>
      <c r="N464" s="413"/>
      <c r="O464" s="304"/>
      <c r="P464" s="304"/>
      <c r="Q464" s="304"/>
      <c r="R464" s="273"/>
      <c r="S464" s="273"/>
      <c r="T464" s="273"/>
      <c r="U464" s="273"/>
      <c r="V464" s="273"/>
      <c r="W464" s="273"/>
      <c r="X464" s="273"/>
      <c r="Y464" s="273"/>
      <c r="Z464" s="273"/>
      <c r="AA464" s="296"/>
      <c r="AB464" s="296"/>
      <c r="AC464" s="276"/>
      <c r="AD464" s="276"/>
      <c r="AE464" s="276"/>
      <c r="AF464" s="276"/>
      <c r="AG464" s="276"/>
      <c r="AH464" s="276"/>
      <c r="AI464" s="276"/>
      <c r="AJ464" s="366"/>
      <c r="AK464" s="297"/>
      <c r="AL464" s="297"/>
      <c r="AM464" s="297"/>
      <c r="AN464" s="297"/>
      <c r="AO464" s="297"/>
      <c r="AP464" s="297"/>
      <c r="AQ464" s="297"/>
      <c r="AR464" s="297"/>
      <c r="AS464" s="297"/>
      <c r="AT464" s="297"/>
      <c r="AU464" s="297"/>
      <c r="AV464" s="297"/>
      <c r="AW464" s="297"/>
      <c r="AX464" s="297"/>
      <c r="AY464" s="319"/>
      <c r="AZ464" s="297"/>
    </row>
    <row r="465" spans="1:52" s="271" customFormat="1" ht="15" x14ac:dyDescent="0.2">
      <c r="A465" s="277"/>
      <c r="B465" s="277"/>
      <c r="C465" s="560"/>
      <c r="G465" s="304"/>
      <c r="H465" s="304"/>
      <c r="I465" s="304"/>
      <c r="J465" s="413"/>
      <c r="K465" s="304"/>
      <c r="L465" s="418"/>
      <c r="M465" s="304"/>
      <c r="N465" s="413"/>
      <c r="O465" s="304"/>
      <c r="P465" s="304"/>
      <c r="Q465" s="304"/>
      <c r="R465" s="273"/>
      <c r="S465" s="273"/>
      <c r="T465" s="273"/>
      <c r="U465" s="273"/>
      <c r="V465" s="273"/>
      <c r="W465" s="273"/>
      <c r="X465" s="273"/>
      <c r="Y465" s="273"/>
      <c r="Z465" s="273"/>
      <c r="AA465" s="296"/>
      <c r="AB465" s="296"/>
      <c r="AC465" s="276"/>
      <c r="AD465" s="276"/>
      <c r="AE465" s="276"/>
      <c r="AF465" s="276"/>
      <c r="AG465" s="276"/>
      <c r="AH465" s="276"/>
      <c r="AI465" s="276"/>
      <c r="AJ465" s="366"/>
      <c r="AK465" s="297"/>
      <c r="AL465" s="297"/>
      <c r="AM465" s="297"/>
      <c r="AN465" s="297"/>
      <c r="AO465" s="297"/>
      <c r="AP465" s="297"/>
      <c r="AQ465" s="297"/>
      <c r="AR465" s="297"/>
      <c r="AS465" s="297"/>
      <c r="AT465" s="297"/>
      <c r="AU465" s="297"/>
      <c r="AV465" s="297"/>
      <c r="AW465" s="297"/>
      <c r="AX465" s="297"/>
      <c r="AY465" s="319"/>
      <c r="AZ465" s="297"/>
    </row>
    <row r="466" spans="1:52" s="271" customFormat="1" ht="15" x14ac:dyDescent="0.2">
      <c r="A466" s="277"/>
      <c r="B466" s="277"/>
      <c r="C466" s="560"/>
      <c r="G466" s="304"/>
      <c r="H466" s="304"/>
      <c r="I466" s="304"/>
      <c r="J466" s="413"/>
      <c r="K466" s="304"/>
      <c r="L466" s="418"/>
      <c r="M466" s="304"/>
      <c r="N466" s="413"/>
      <c r="O466" s="304"/>
      <c r="P466" s="304"/>
      <c r="Q466" s="304"/>
      <c r="R466" s="273"/>
      <c r="S466" s="273"/>
      <c r="T466" s="273"/>
      <c r="U466" s="273"/>
      <c r="V466" s="273"/>
      <c r="W466" s="273"/>
      <c r="X466" s="273"/>
      <c r="Y466" s="273"/>
      <c r="Z466" s="273"/>
      <c r="AA466" s="296"/>
      <c r="AB466" s="296"/>
      <c r="AC466" s="276"/>
      <c r="AD466" s="276"/>
      <c r="AE466" s="276"/>
      <c r="AF466" s="276"/>
      <c r="AG466" s="276"/>
      <c r="AH466" s="276"/>
      <c r="AI466" s="276"/>
      <c r="AJ466" s="366"/>
      <c r="AK466" s="297"/>
      <c r="AL466" s="297"/>
      <c r="AM466" s="297"/>
      <c r="AN466" s="297"/>
      <c r="AO466" s="297"/>
      <c r="AP466" s="297"/>
      <c r="AQ466" s="297"/>
      <c r="AR466" s="297"/>
      <c r="AS466" s="297"/>
      <c r="AT466" s="297"/>
      <c r="AU466" s="297"/>
      <c r="AV466" s="297"/>
      <c r="AW466" s="297"/>
      <c r="AX466" s="297"/>
      <c r="AY466" s="319"/>
      <c r="AZ466" s="297"/>
    </row>
    <row r="467" spans="1:52" s="271" customFormat="1" ht="15" x14ac:dyDescent="0.2">
      <c r="A467" s="277"/>
      <c r="B467" s="277"/>
      <c r="C467" s="560"/>
      <c r="G467" s="304"/>
      <c r="H467" s="304"/>
      <c r="I467" s="304"/>
      <c r="J467" s="413"/>
      <c r="K467" s="304"/>
      <c r="L467" s="418"/>
      <c r="M467" s="304"/>
      <c r="N467" s="413"/>
      <c r="O467" s="304"/>
      <c r="P467" s="304"/>
      <c r="Q467" s="304"/>
      <c r="R467" s="273"/>
      <c r="S467" s="273"/>
      <c r="T467" s="273"/>
      <c r="U467" s="273"/>
      <c r="V467" s="273"/>
      <c r="W467" s="273"/>
      <c r="X467" s="273"/>
      <c r="Y467" s="273"/>
      <c r="Z467" s="273"/>
      <c r="AA467" s="296"/>
      <c r="AB467" s="296"/>
      <c r="AC467" s="276"/>
      <c r="AD467" s="276"/>
      <c r="AE467" s="276"/>
      <c r="AF467" s="276"/>
      <c r="AG467" s="276"/>
      <c r="AH467" s="276"/>
      <c r="AI467" s="276"/>
      <c r="AJ467" s="366"/>
      <c r="AK467" s="297"/>
      <c r="AL467" s="297"/>
      <c r="AM467" s="297"/>
      <c r="AN467" s="297"/>
      <c r="AO467" s="297"/>
      <c r="AP467" s="297"/>
      <c r="AQ467" s="297"/>
      <c r="AR467" s="297"/>
      <c r="AS467" s="297"/>
      <c r="AT467" s="297"/>
      <c r="AU467" s="297"/>
      <c r="AV467" s="297"/>
      <c r="AW467" s="297"/>
      <c r="AX467" s="297"/>
      <c r="AY467" s="319"/>
      <c r="AZ467" s="297"/>
    </row>
    <row r="468" spans="1:52" s="271" customFormat="1" ht="15" x14ac:dyDescent="0.2">
      <c r="A468" s="277"/>
      <c r="B468" s="277"/>
      <c r="C468" s="560"/>
      <c r="G468" s="304"/>
      <c r="H468" s="304"/>
      <c r="I468" s="304"/>
      <c r="J468" s="413"/>
      <c r="K468" s="304"/>
      <c r="L468" s="418"/>
      <c r="M468" s="304"/>
      <c r="N468" s="413"/>
      <c r="O468" s="304"/>
      <c r="P468" s="304"/>
      <c r="Q468" s="304"/>
      <c r="R468" s="273"/>
      <c r="S468" s="273"/>
      <c r="T468" s="273"/>
      <c r="U468" s="273"/>
      <c r="V468" s="273"/>
      <c r="W468" s="273"/>
      <c r="X468" s="273"/>
      <c r="Y468" s="273"/>
      <c r="Z468" s="273"/>
      <c r="AA468" s="296"/>
      <c r="AB468" s="296"/>
      <c r="AC468" s="276"/>
      <c r="AD468" s="276"/>
      <c r="AE468" s="276"/>
      <c r="AF468" s="276"/>
      <c r="AG468" s="276"/>
      <c r="AH468" s="276"/>
      <c r="AI468" s="276"/>
      <c r="AJ468" s="366"/>
      <c r="AK468" s="297"/>
      <c r="AL468" s="297"/>
      <c r="AM468" s="297"/>
      <c r="AN468" s="297"/>
      <c r="AO468" s="297"/>
      <c r="AP468" s="297"/>
      <c r="AQ468" s="297"/>
      <c r="AR468" s="297"/>
      <c r="AS468" s="297"/>
      <c r="AT468" s="297"/>
      <c r="AU468" s="297"/>
      <c r="AV468" s="297"/>
      <c r="AW468" s="297"/>
      <c r="AX468" s="297"/>
      <c r="AY468" s="319"/>
      <c r="AZ468" s="297"/>
    </row>
    <row r="469" spans="1:52" s="271" customFormat="1" ht="15" x14ac:dyDescent="0.2">
      <c r="A469" s="277"/>
      <c r="B469" s="277"/>
      <c r="C469" s="560"/>
      <c r="G469" s="304"/>
      <c r="H469" s="304"/>
      <c r="I469" s="304"/>
      <c r="J469" s="413"/>
      <c r="K469" s="304"/>
      <c r="L469" s="418"/>
      <c r="M469" s="304"/>
      <c r="N469" s="413"/>
      <c r="O469" s="304"/>
      <c r="P469" s="304"/>
      <c r="Q469" s="304"/>
      <c r="R469" s="273"/>
      <c r="S469" s="273"/>
      <c r="T469" s="273"/>
      <c r="U469" s="273"/>
      <c r="V469" s="273"/>
      <c r="W469" s="273"/>
      <c r="X469" s="273"/>
      <c r="Y469" s="273"/>
      <c r="Z469" s="273"/>
      <c r="AA469" s="296"/>
      <c r="AB469" s="296"/>
      <c r="AC469" s="276"/>
      <c r="AD469" s="276"/>
      <c r="AE469" s="276"/>
      <c r="AF469" s="276"/>
      <c r="AG469" s="276"/>
      <c r="AH469" s="276"/>
      <c r="AI469" s="276"/>
      <c r="AJ469" s="366"/>
      <c r="AK469" s="297"/>
      <c r="AL469" s="297"/>
      <c r="AM469" s="297"/>
      <c r="AN469" s="297"/>
      <c r="AO469" s="297"/>
      <c r="AP469" s="297"/>
      <c r="AQ469" s="297"/>
      <c r="AR469" s="297"/>
      <c r="AS469" s="297"/>
      <c r="AT469" s="297"/>
      <c r="AU469" s="297"/>
      <c r="AV469" s="297"/>
      <c r="AW469" s="297"/>
      <c r="AX469" s="297"/>
      <c r="AY469" s="319"/>
      <c r="AZ469" s="297"/>
    </row>
    <row r="470" spans="1:52" s="271" customFormat="1" ht="15" x14ac:dyDescent="0.2">
      <c r="A470" s="277"/>
      <c r="B470" s="277"/>
      <c r="C470" s="560"/>
      <c r="G470" s="304"/>
      <c r="H470" s="304"/>
      <c r="I470" s="304"/>
      <c r="J470" s="413"/>
      <c r="K470" s="304"/>
      <c r="L470" s="418"/>
      <c r="M470" s="304"/>
      <c r="N470" s="413"/>
      <c r="O470" s="304"/>
      <c r="P470" s="304"/>
      <c r="Q470" s="304"/>
      <c r="R470" s="273"/>
      <c r="S470" s="273"/>
      <c r="T470" s="273"/>
      <c r="U470" s="273"/>
      <c r="V470" s="273"/>
      <c r="W470" s="273"/>
      <c r="X470" s="273"/>
      <c r="Y470" s="273"/>
      <c r="Z470" s="273"/>
      <c r="AA470" s="296"/>
      <c r="AB470" s="296"/>
      <c r="AC470" s="276"/>
      <c r="AD470" s="276"/>
      <c r="AE470" s="276"/>
      <c r="AF470" s="276"/>
      <c r="AG470" s="276"/>
      <c r="AH470" s="276"/>
      <c r="AI470" s="276"/>
      <c r="AJ470" s="366"/>
      <c r="AK470" s="297"/>
      <c r="AL470" s="297"/>
      <c r="AM470" s="297"/>
      <c r="AN470" s="297"/>
      <c r="AO470" s="297"/>
      <c r="AP470" s="297"/>
      <c r="AQ470" s="297"/>
      <c r="AR470" s="297"/>
      <c r="AS470" s="297"/>
      <c r="AT470" s="297"/>
      <c r="AU470" s="297"/>
      <c r="AV470" s="297"/>
      <c r="AW470" s="297"/>
      <c r="AX470" s="297"/>
      <c r="AY470" s="319"/>
      <c r="AZ470" s="297"/>
    </row>
    <row r="471" spans="1:52" s="271" customFormat="1" ht="15" x14ac:dyDescent="0.2">
      <c r="A471" s="277"/>
      <c r="B471" s="277"/>
      <c r="C471" s="560"/>
      <c r="G471" s="304"/>
      <c r="H471" s="304"/>
      <c r="I471" s="304"/>
      <c r="J471" s="413"/>
      <c r="K471" s="304"/>
      <c r="L471" s="418"/>
      <c r="M471" s="304"/>
      <c r="N471" s="413"/>
      <c r="O471" s="304"/>
      <c r="P471" s="304"/>
      <c r="Q471" s="304"/>
      <c r="R471" s="273"/>
      <c r="S471" s="273"/>
      <c r="T471" s="273"/>
      <c r="U471" s="273"/>
      <c r="V471" s="273"/>
      <c r="W471" s="273"/>
      <c r="X471" s="273"/>
      <c r="Y471" s="273"/>
      <c r="Z471" s="273"/>
      <c r="AA471" s="296"/>
      <c r="AB471" s="296"/>
      <c r="AC471" s="276"/>
      <c r="AD471" s="276"/>
      <c r="AE471" s="276"/>
      <c r="AF471" s="276"/>
      <c r="AG471" s="276"/>
      <c r="AH471" s="276"/>
      <c r="AI471" s="276"/>
      <c r="AJ471" s="366"/>
      <c r="AK471" s="297"/>
      <c r="AL471" s="297"/>
      <c r="AM471" s="297"/>
      <c r="AN471" s="297"/>
      <c r="AO471" s="297"/>
      <c r="AP471" s="297"/>
      <c r="AQ471" s="297"/>
      <c r="AR471" s="297"/>
      <c r="AS471" s="297"/>
      <c r="AT471" s="297"/>
      <c r="AU471" s="297"/>
      <c r="AV471" s="297"/>
      <c r="AW471" s="297"/>
      <c r="AX471" s="297"/>
      <c r="AY471" s="319"/>
      <c r="AZ471" s="297"/>
    </row>
    <row r="472" spans="1:52" s="271" customFormat="1" ht="15" x14ac:dyDescent="0.2">
      <c r="A472" s="277"/>
      <c r="B472" s="277"/>
      <c r="C472" s="560"/>
      <c r="G472" s="304"/>
      <c r="H472" s="304"/>
      <c r="I472" s="304"/>
      <c r="J472" s="413"/>
      <c r="K472" s="304"/>
      <c r="L472" s="418"/>
      <c r="M472" s="304"/>
      <c r="N472" s="413"/>
      <c r="O472" s="304"/>
      <c r="P472" s="304"/>
      <c r="Q472" s="304"/>
      <c r="R472" s="273"/>
      <c r="S472" s="273"/>
      <c r="T472" s="273"/>
      <c r="U472" s="273"/>
      <c r="V472" s="273"/>
      <c r="W472" s="273"/>
      <c r="X472" s="273"/>
      <c r="Y472" s="273"/>
      <c r="Z472" s="273"/>
      <c r="AA472" s="296"/>
      <c r="AB472" s="296"/>
      <c r="AC472" s="276"/>
      <c r="AD472" s="276"/>
      <c r="AE472" s="276"/>
      <c r="AF472" s="276"/>
      <c r="AG472" s="276"/>
      <c r="AH472" s="276"/>
      <c r="AI472" s="276"/>
      <c r="AJ472" s="366"/>
      <c r="AK472" s="297"/>
      <c r="AL472" s="297"/>
      <c r="AM472" s="297"/>
      <c r="AN472" s="297"/>
      <c r="AO472" s="297"/>
      <c r="AP472" s="297"/>
      <c r="AQ472" s="297"/>
      <c r="AR472" s="297"/>
      <c r="AS472" s="297"/>
      <c r="AT472" s="297"/>
      <c r="AU472" s="297"/>
      <c r="AV472" s="297"/>
      <c r="AW472" s="297"/>
      <c r="AX472" s="297"/>
      <c r="AY472" s="319"/>
      <c r="AZ472" s="297"/>
    </row>
    <row r="473" spans="1:52" s="271" customFormat="1" ht="15" x14ac:dyDescent="0.2">
      <c r="A473" s="277"/>
      <c r="B473" s="277"/>
      <c r="C473" s="560"/>
      <c r="G473" s="304"/>
      <c r="H473" s="304"/>
      <c r="I473" s="304"/>
      <c r="J473" s="413"/>
      <c r="K473" s="304"/>
      <c r="L473" s="418"/>
      <c r="M473" s="304"/>
      <c r="N473" s="413"/>
      <c r="O473" s="304"/>
      <c r="P473" s="304"/>
      <c r="Q473" s="304"/>
      <c r="R473" s="273"/>
      <c r="S473" s="273"/>
      <c r="T473" s="273"/>
      <c r="U473" s="273"/>
      <c r="V473" s="273"/>
      <c r="W473" s="273"/>
      <c r="X473" s="273"/>
      <c r="Y473" s="273"/>
      <c r="Z473" s="273"/>
      <c r="AA473" s="296"/>
      <c r="AB473" s="296"/>
      <c r="AC473" s="276"/>
      <c r="AD473" s="276"/>
      <c r="AE473" s="276"/>
      <c r="AF473" s="276"/>
      <c r="AG473" s="276"/>
      <c r="AH473" s="276"/>
      <c r="AI473" s="276"/>
      <c r="AJ473" s="366"/>
      <c r="AK473" s="297"/>
      <c r="AL473" s="297"/>
      <c r="AM473" s="297"/>
      <c r="AN473" s="297"/>
      <c r="AO473" s="297"/>
      <c r="AP473" s="297"/>
      <c r="AQ473" s="297"/>
      <c r="AR473" s="297"/>
      <c r="AS473" s="297"/>
      <c r="AT473" s="297"/>
      <c r="AU473" s="297"/>
      <c r="AV473" s="297"/>
      <c r="AW473" s="297"/>
      <c r="AX473" s="297"/>
      <c r="AY473" s="319"/>
      <c r="AZ473" s="297"/>
    </row>
    <row r="474" spans="1:52" s="271" customFormat="1" ht="15" x14ac:dyDescent="0.2">
      <c r="A474" s="277"/>
      <c r="B474" s="277"/>
      <c r="C474" s="560"/>
      <c r="G474" s="304"/>
      <c r="H474" s="304"/>
      <c r="I474" s="304"/>
      <c r="J474" s="413"/>
      <c r="K474" s="304"/>
      <c r="L474" s="418"/>
      <c r="M474" s="304"/>
      <c r="N474" s="413"/>
      <c r="O474" s="304"/>
      <c r="P474" s="304"/>
      <c r="Q474" s="304"/>
      <c r="R474" s="273"/>
      <c r="S474" s="273"/>
      <c r="T474" s="273"/>
      <c r="U474" s="273"/>
      <c r="V474" s="273"/>
      <c r="W474" s="273"/>
      <c r="X474" s="273"/>
      <c r="Y474" s="273"/>
      <c r="Z474" s="273"/>
      <c r="AA474" s="296"/>
      <c r="AB474" s="296"/>
      <c r="AC474" s="276"/>
      <c r="AD474" s="276"/>
      <c r="AE474" s="276"/>
      <c r="AF474" s="276"/>
      <c r="AG474" s="276"/>
      <c r="AH474" s="276"/>
      <c r="AI474" s="276"/>
      <c r="AJ474" s="366"/>
      <c r="AK474" s="297"/>
      <c r="AL474" s="297"/>
      <c r="AM474" s="297"/>
      <c r="AN474" s="297"/>
      <c r="AO474" s="297"/>
      <c r="AP474" s="297"/>
      <c r="AQ474" s="297"/>
      <c r="AR474" s="297"/>
      <c r="AS474" s="297"/>
      <c r="AT474" s="297"/>
      <c r="AU474" s="297"/>
      <c r="AV474" s="297"/>
      <c r="AW474" s="297"/>
      <c r="AX474" s="297"/>
      <c r="AY474" s="319"/>
      <c r="AZ474" s="297"/>
    </row>
    <row r="475" spans="1:52" s="271" customFormat="1" ht="15" x14ac:dyDescent="0.2">
      <c r="A475" s="277"/>
      <c r="B475" s="277"/>
      <c r="C475" s="560"/>
      <c r="G475" s="304"/>
      <c r="H475" s="304"/>
      <c r="I475" s="304"/>
      <c r="J475" s="413"/>
      <c r="K475" s="304"/>
      <c r="L475" s="418"/>
      <c r="M475" s="304"/>
      <c r="N475" s="413"/>
      <c r="O475" s="304"/>
      <c r="P475" s="304"/>
      <c r="Q475" s="304"/>
      <c r="R475" s="273"/>
      <c r="S475" s="273"/>
      <c r="T475" s="273"/>
      <c r="U475" s="273"/>
      <c r="V475" s="273"/>
      <c r="W475" s="273"/>
      <c r="X475" s="273"/>
      <c r="Y475" s="273"/>
      <c r="Z475" s="273"/>
      <c r="AA475" s="296"/>
      <c r="AB475" s="296"/>
      <c r="AC475" s="276"/>
      <c r="AD475" s="276"/>
      <c r="AE475" s="276"/>
      <c r="AF475" s="276"/>
      <c r="AG475" s="276"/>
      <c r="AH475" s="276"/>
      <c r="AI475" s="276"/>
      <c r="AJ475" s="366"/>
      <c r="AK475" s="297"/>
      <c r="AL475" s="297"/>
      <c r="AM475" s="297"/>
      <c r="AN475" s="297"/>
      <c r="AO475" s="297"/>
      <c r="AP475" s="297"/>
      <c r="AQ475" s="297"/>
      <c r="AR475" s="297"/>
      <c r="AS475" s="297"/>
      <c r="AT475" s="297"/>
      <c r="AU475" s="297"/>
      <c r="AV475" s="297"/>
      <c r="AW475" s="297"/>
      <c r="AX475" s="297"/>
      <c r="AY475" s="319"/>
      <c r="AZ475" s="297"/>
    </row>
    <row r="476" spans="1:52" s="271" customFormat="1" ht="15" x14ac:dyDescent="0.2">
      <c r="A476" s="277"/>
      <c r="B476" s="277"/>
      <c r="C476" s="560"/>
      <c r="G476" s="304"/>
      <c r="H476" s="304"/>
      <c r="I476" s="304"/>
      <c r="J476" s="413"/>
      <c r="K476" s="304"/>
      <c r="L476" s="418"/>
      <c r="M476" s="304"/>
      <c r="N476" s="413"/>
      <c r="O476" s="304"/>
      <c r="P476" s="304"/>
      <c r="Q476" s="304"/>
      <c r="R476" s="273"/>
      <c r="S476" s="273"/>
      <c r="T476" s="273"/>
      <c r="U476" s="273"/>
      <c r="V476" s="273"/>
      <c r="W476" s="273"/>
      <c r="X476" s="273"/>
      <c r="Y476" s="273"/>
      <c r="Z476" s="273"/>
      <c r="AA476" s="296"/>
      <c r="AB476" s="296"/>
      <c r="AC476" s="276"/>
      <c r="AD476" s="276"/>
      <c r="AE476" s="276"/>
      <c r="AF476" s="276"/>
      <c r="AG476" s="276"/>
      <c r="AH476" s="276"/>
      <c r="AI476" s="276"/>
      <c r="AJ476" s="366"/>
      <c r="AK476" s="297"/>
      <c r="AL476" s="297"/>
      <c r="AM476" s="297"/>
      <c r="AN476" s="297"/>
      <c r="AO476" s="297"/>
      <c r="AP476" s="297"/>
      <c r="AQ476" s="297"/>
      <c r="AR476" s="297"/>
      <c r="AS476" s="297"/>
      <c r="AT476" s="297"/>
      <c r="AU476" s="297"/>
      <c r="AV476" s="297"/>
      <c r="AW476" s="297"/>
      <c r="AX476" s="297"/>
      <c r="AY476" s="319"/>
      <c r="AZ476" s="297"/>
    </row>
    <row r="477" spans="1:52" s="271" customFormat="1" ht="15" x14ac:dyDescent="0.2">
      <c r="A477" s="277"/>
      <c r="B477" s="277"/>
      <c r="C477" s="560"/>
      <c r="G477" s="304"/>
      <c r="H477" s="304"/>
      <c r="I477" s="304"/>
      <c r="J477" s="413"/>
      <c r="K477" s="304"/>
      <c r="L477" s="418"/>
      <c r="M477" s="304"/>
      <c r="N477" s="413"/>
      <c r="O477" s="304"/>
      <c r="P477" s="304"/>
      <c r="Q477" s="304"/>
      <c r="R477" s="273"/>
      <c r="S477" s="273"/>
      <c r="T477" s="273"/>
      <c r="U477" s="273"/>
      <c r="V477" s="273"/>
      <c r="W477" s="273"/>
      <c r="X477" s="273"/>
      <c r="Y477" s="273"/>
      <c r="Z477" s="273"/>
      <c r="AA477" s="296"/>
      <c r="AB477" s="296"/>
      <c r="AC477" s="276"/>
      <c r="AD477" s="276"/>
      <c r="AE477" s="276"/>
      <c r="AF477" s="276"/>
      <c r="AG477" s="276"/>
      <c r="AH477" s="276"/>
      <c r="AI477" s="276"/>
      <c r="AJ477" s="366"/>
      <c r="AK477" s="297"/>
      <c r="AL477" s="297"/>
      <c r="AM477" s="297"/>
      <c r="AN477" s="297"/>
      <c r="AO477" s="297"/>
      <c r="AP477" s="297"/>
      <c r="AQ477" s="297"/>
      <c r="AR477" s="297"/>
      <c r="AS477" s="297"/>
      <c r="AT477" s="297"/>
      <c r="AU477" s="297"/>
      <c r="AV477" s="297"/>
      <c r="AW477" s="297"/>
      <c r="AX477" s="297"/>
      <c r="AY477" s="319"/>
      <c r="AZ477" s="297"/>
    </row>
    <row r="478" spans="1:52" s="271" customFormat="1" ht="15" x14ac:dyDescent="0.2">
      <c r="A478" s="277"/>
      <c r="B478" s="277"/>
      <c r="C478" s="560"/>
      <c r="G478" s="304"/>
      <c r="H478" s="304"/>
      <c r="I478" s="304"/>
      <c r="J478" s="413"/>
      <c r="K478" s="304"/>
      <c r="L478" s="418"/>
      <c r="M478" s="304"/>
      <c r="N478" s="413"/>
      <c r="O478" s="304"/>
      <c r="P478" s="304"/>
      <c r="Q478" s="304"/>
      <c r="R478" s="273"/>
      <c r="S478" s="273"/>
      <c r="T478" s="273"/>
      <c r="U478" s="273"/>
      <c r="V478" s="273"/>
      <c r="W478" s="273"/>
      <c r="X478" s="273"/>
      <c r="Y478" s="273"/>
      <c r="Z478" s="273"/>
      <c r="AA478" s="296"/>
      <c r="AB478" s="296"/>
      <c r="AC478" s="276"/>
      <c r="AD478" s="276"/>
      <c r="AE478" s="276"/>
      <c r="AF478" s="276"/>
      <c r="AG478" s="276"/>
      <c r="AH478" s="276"/>
      <c r="AI478" s="276"/>
      <c r="AJ478" s="366"/>
      <c r="AK478" s="297"/>
      <c r="AL478" s="297"/>
      <c r="AM478" s="297"/>
      <c r="AN478" s="297"/>
      <c r="AO478" s="297"/>
      <c r="AP478" s="297"/>
      <c r="AQ478" s="297"/>
      <c r="AR478" s="297"/>
      <c r="AS478" s="297"/>
      <c r="AT478" s="297"/>
      <c r="AU478" s="297"/>
      <c r="AV478" s="297"/>
      <c r="AW478" s="297"/>
      <c r="AX478" s="297"/>
      <c r="AY478" s="319"/>
      <c r="AZ478" s="297"/>
    </row>
    <row r="479" spans="1:52" s="271" customFormat="1" ht="15" x14ac:dyDescent="0.2">
      <c r="A479" s="277"/>
      <c r="B479" s="277"/>
      <c r="C479" s="560"/>
      <c r="G479" s="304"/>
      <c r="H479" s="304"/>
      <c r="I479" s="304"/>
      <c r="J479" s="413"/>
      <c r="K479" s="304"/>
      <c r="L479" s="418"/>
      <c r="M479" s="304"/>
      <c r="N479" s="413"/>
      <c r="O479" s="304"/>
      <c r="P479" s="304"/>
      <c r="Q479" s="304"/>
      <c r="R479" s="273"/>
      <c r="S479" s="273"/>
      <c r="T479" s="273"/>
      <c r="U479" s="273"/>
      <c r="V479" s="273"/>
      <c r="W479" s="273"/>
      <c r="X479" s="273"/>
      <c r="Y479" s="273"/>
      <c r="Z479" s="273"/>
      <c r="AA479" s="296"/>
      <c r="AB479" s="296"/>
      <c r="AC479" s="276"/>
      <c r="AD479" s="276"/>
      <c r="AE479" s="276"/>
      <c r="AF479" s="276"/>
      <c r="AG479" s="276"/>
      <c r="AH479" s="276"/>
      <c r="AI479" s="276"/>
      <c r="AJ479" s="366"/>
      <c r="AK479" s="297"/>
      <c r="AL479" s="297"/>
      <c r="AM479" s="297"/>
      <c r="AN479" s="297"/>
      <c r="AO479" s="297"/>
      <c r="AP479" s="297"/>
      <c r="AQ479" s="297"/>
      <c r="AR479" s="297"/>
      <c r="AS479" s="297"/>
      <c r="AT479" s="297"/>
      <c r="AU479" s="297"/>
      <c r="AV479" s="297"/>
      <c r="AW479" s="297"/>
      <c r="AX479" s="297"/>
      <c r="AY479" s="319"/>
      <c r="AZ479" s="297"/>
    </row>
    <row r="480" spans="1:52" s="271" customFormat="1" ht="15" x14ac:dyDescent="0.2">
      <c r="A480" s="277"/>
      <c r="B480" s="277"/>
      <c r="C480" s="560"/>
      <c r="G480" s="304"/>
      <c r="H480" s="304"/>
      <c r="I480" s="304"/>
      <c r="J480" s="413"/>
      <c r="K480" s="304"/>
      <c r="L480" s="418"/>
      <c r="M480" s="304"/>
      <c r="N480" s="413"/>
      <c r="O480" s="304"/>
      <c r="P480" s="304"/>
      <c r="Q480" s="304"/>
      <c r="R480" s="273"/>
      <c r="S480" s="273"/>
      <c r="T480" s="273"/>
      <c r="U480" s="273"/>
      <c r="V480" s="273"/>
      <c r="W480" s="273"/>
      <c r="X480" s="273"/>
      <c r="Y480" s="273"/>
      <c r="Z480" s="273"/>
      <c r="AA480" s="296"/>
      <c r="AB480" s="296"/>
      <c r="AC480" s="276"/>
      <c r="AD480" s="276"/>
      <c r="AE480" s="276"/>
      <c r="AF480" s="276"/>
      <c r="AG480" s="276"/>
      <c r="AH480" s="276"/>
      <c r="AI480" s="276"/>
      <c r="AJ480" s="366"/>
      <c r="AK480" s="297"/>
      <c r="AL480" s="297"/>
      <c r="AM480" s="297"/>
      <c r="AN480" s="297"/>
      <c r="AO480" s="297"/>
      <c r="AP480" s="297"/>
      <c r="AQ480" s="297"/>
      <c r="AR480" s="297"/>
      <c r="AS480" s="297"/>
      <c r="AT480" s="297"/>
      <c r="AU480" s="297"/>
      <c r="AV480" s="297"/>
      <c r="AW480" s="297"/>
      <c r="AX480" s="297"/>
      <c r="AY480" s="319"/>
      <c r="AZ480" s="297"/>
    </row>
    <row r="481" spans="1:52" s="271" customFormat="1" ht="15" x14ac:dyDescent="0.2">
      <c r="A481" s="277"/>
      <c r="B481" s="277"/>
      <c r="C481" s="560"/>
      <c r="G481" s="304"/>
      <c r="H481" s="304"/>
      <c r="I481" s="304"/>
      <c r="J481" s="413"/>
      <c r="K481" s="304"/>
      <c r="L481" s="418"/>
      <c r="M481" s="304"/>
      <c r="N481" s="413"/>
      <c r="O481" s="304"/>
      <c r="P481" s="304"/>
      <c r="Q481" s="304"/>
      <c r="R481" s="273"/>
      <c r="S481" s="273"/>
      <c r="T481" s="273"/>
      <c r="U481" s="273"/>
      <c r="V481" s="273"/>
      <c r="W481" s="273"/>
      <c r="X481" s="273"/>
      <c r="Y481" s="273"/>
      <c r="Z481" s="273"/>
      <c r="AA481" s="296"/>
      <c r="AB481" s="296"/>
      <c r="AC481" s="276"/>
      <c r="AD481" s="276"/>
      <c r="AE481" s="276"/>
      <c r="AF481" s="276"/>
      <c r="AG481" s="276"/>
      <c r="AH481" s="276"/>
      <c r="AI481" s="276"/>
      <c r="AJ481" s="366"/>
      <c r="AK481" s="297"/>
      <c r="AL481" s="297"/>
      <c r="AM481" s="297"/>
      <c r="AN481" s="297"/>
      <c r="AO481" s="297"/>
      <c r="AP481" s="297"/>
      <c r="AQ481" s="297"/>
      <c r="AR481" s="297"/>
      <c r="AS481" s="297"/>
      <c r="AT481" s="297"/>
      <c r="AU481" s="297"/>
      <c r="AV481" s="297"/>
      <c r="AW481" s="297"/>
      <c r="AX481" s="297"/>
      <c r="AY481" s="319"/>
      <c r="AZ481" s="297"/>
    </row>
    <row r="482" spans="1:52" s="271" customFormat="1" ht="15" x14ac:dyDescent="0.2">
      <c r="A482" s="277"/>
      <c r="B482" s="277"/>
      <c r="C482" s="560"/>
      <c r="G482" s="304"/>
      <c r="H482" s="304"/>
      <c r="I482" s="304"/>
      <c r="J482" s="413"/>
      <c r="K482" s="304"/>
      <c r="L482" s="418"/>
      <c r="M482" s="304"/>
      <c r="N482" s="413"/>
      <c r="O482" s="304"/>
      <c r="P482" s="304"/>
      <c r="Q482" s="304"/>
      <c r="R482" s="273"/>
      <c r="S482" s="273"/>
      <c r="T482" s="273"/>
      <c r="U482" s="273"/>
      <c r="V482" s="273"/>
      <c r="W482" s="273"/>
      <c r="X482" s="273"/>
      <c r="Y482" s="273"/>
      <c r="Z482" s="273"/>
      <c r="AA482" s="296"/>
      <c r="AB482" s="296"/>
      <c r="AC482" s="276"/>
      <c r="AD482" s="276"/>
      <c r="AE482" s="276"/>
      <c r="AF482" s="276"/>
      <c r="AG482" s="276"/>
      <c r="AH482" s="276"/>
      <c r="AI482" s="276"/>
      <c r="AJ482" s="366"/>
      <c r="AK482" s="297"/>
      <c r="AL482" s="297"/>
      <c r="AM482" s="297"/>
      <c r="AN482" s="297"/>
      <c r="AO482" s="297"/>
      <c r="AP482" s="297"/>
      <c r="AQ482" s="297"/>
      <c r="AR482" s="297"/>
      <c r="AS482" s="297"/>
      <c r="AT482" s="297"/>
      <c r="AU482" s="297"/>
      <c r="AV482" s="297"/>
      <c r="AW482" s="297"/>
      <c r="AX482" s="297"/>
      <c r="AY482" s="319"/>
      <c r="AZ482" s="297"/>
    </row>
    <row r="483" spans="1:52" s="271" customFormat="1" ht="15" x14ac:dyDescent="0.2">
      <c r="A483" s="277"/>
      <c r="B483" s="277"/>
      <c r="C483" s="560"/>
      <c r="G483" s="304"/>
      <c r="H483" s="304"/>
      <c r="I483" s="304"/>
      <c r="J483" s="413"/>
      <c r="K483" s="304"/>
      <c r="L483" s="418"/>
      <c r="M483" s="304"/>
      <c r="N483" s="413"/>
      <c r="O483" s="304"/>
      <c r="P483" s="304"/>
      <c r="Q483" s="304"/>
      <c r="R483" s="273"/>
      <c r="S483" s="273"/>
      <c r="T483" s="273"/>
      <c r="U483" s="273"/>
      <c r="V483" s="273"/>
      <c r="W483" s="273"/>
      <c r="X483" s="273"/>
      <c r="Y483" s="273"/>
      <c r="Z483" s="273"/>
      <c r="AA483" s="296"/>
      <c r="AB483" s="296"/>
      <c r="AC483" s="276"/>
      <c r="AD483" s="276"/>
      <c r="AE483" s="276"/>
      <c r="AF483" s="276"/>
      <c r="AG483" s="276"/>
      <c r="AH483" s="276"/>
      <c r="AI483" s="276"/>
      <c r="AJ483" s="366"/>
      <c r="AK483" s="297"/>
      <c r="AL483" s="297"/>
      <c r="AM483" s="297"/>
      <c r="AN483" s="297"/>
      <c r="AO483" s="297"/>
      <c r="AP483" s="297"/>
      <c r="AQ483" s="297"/>
      <c r="AR483" s="297"/>
      <c r="AS483" s="297"/>
      <c r="AT483" s="297"/>
      <c r="AU483" s="297"/>
      <c r="AV483" s="297"/>
      <c r="AW483" s="297"/>
      <c r="AX483" s="297"/>
      <c r="AY483" s="319"/>
      <c r="AZ483" s="297"/>
    </row>
    <row r="484" spans="1:52" s="271" customFormat="1" ht="15" x14ac:dyDescent="0.2">
      <c r="A484" s="277"/>
      <c r="B484" s="277"/>
      <c r="C484" s="560"/>
      <c r="G484" s="304"/>
      <c r="H484" s="304"/>
      <c r="I484" s="304"/>
      <c r="J484" s="413"/>
      <c r="K484" s="304"/>
      <c r="L484" s="418"/>
      <c r="M484" s="304"/>
      <c r="N484" s="413"/>
      <c r="O484" s="304"/>
      <c r="P484" s="304"/>
      <c r="Q484" s="304"/>
      <c r="R484" s="273"/>
      <c r="S484" s="273"/>
      <c r="T484" s="273"/>
      <c r="U484" s="273"/>
      <c r="V484" s="273"/>
      <c r="W484" s="273"/>
      <c r="X484" s="273"/>
      <c r="Y484" s="273"/>
      <c r="Z484" s="273"/>
      <c r="AA484" s="296"/>
      <c r="AB484" s="296"/>
      <c r="AC484" s="276"/>
      <c r="AD484" s="276"/>
      <c r="AE484" s="276"/>
      <c r="AF484" s="276"/>
      <c r="AG484" s="276"/>
      <c r="AH484" s="276"/>
      <c r="AI484" s="276"/>
      <c r="AJ484" s="366"/>
      <c r="AK484" s="297"/>
      <c r="AL484" s="297"/>
      <c r="AM484" s="297"/>
      <c r="AN484" s="297"/>
      <c r="AO484" s="297"/>
      <c r="AP484" s="297"/>
      <c r="AQ484" s="297"/>
      <c r="AR484" s="297"/>
      <c r="AS484" s="297"/>
      <c r="AT484" s="297"/>
      <c r="AU484" s="297"/>
      <c r="AV484" s="297"/>
      <c r="AW484" s="297"/>
      <c r="AX484" s="297"/>
      <c r="AY484" s="319"/>
      <c r="AZ484" s="297"/>
    </row>
    <row r="485" spans="1:52" s="271" customFormat="1" ht="15" x14ac:dyDescent="0.2">
      <c r="A485" s="277"/>
      <c r="B485" s="277"/>
      <c r="C485" s="560"/>
      <c r="G485" s="304"/>
      <c r="H485" s="304"/>
      <c r="I485" s="304"/>
      <c r="J485" s="413"/>
      <c r="K485" s="304"/>
      <c r="L485" s="418"/>
      <c r="M485" s="304"/>
      <c r="N485" s="413"/>
      <c r="O485" s="304"/>
      <c r="P485" s="304"/>
      <c r="Q485" s="304"/>
      <c r="R485" s="273"/>
      <c r="S485" s="273"/>
      <c r="T485" s="273"/>
      <c r="U485" s="273"/>
      <c r="V485" s="273"/>
      <c r="W485" s="273"/>
      <c r="X485" s="273"/>
      <c r="Y485" s="273"/>
      <c r="Z485" s="273"/>
      <c r="AA485" s="296"/>
      <c r="AB485" s="296"/>
      <c r="AC485" s="276"/>
      <c r="AD485" s="276"/>
      <c r="AE485" s="276"/>
      <c r="AF485" s="276"/>
      <c r="AG485" s="276"/>
      <c r="AH485" s="276"/>
      <c r="AI485" s="276"/>
      <c r="AJ485" s="366"/>
      <c r="AK485" s="297"/>
      <c r="AL485" s="297"/>
      <c r="AM485" s="297"/>
      <c r="AN485" s="297"/>
      <c r="AO485" s="297"/>
      <c r="AP485" s="297"/>
      <c r="AQ485" s="297"/>
      <c r="AR485" s="297"/>
      <c r="AS485" s="297"/>
      <c r="AT485" s="297"/>
      <c r="AU485" s="297"/>
      <c r="AV485" s="297"/>
      <c r="AW485" s="297"/>
      <c r="AX485" s="297"/>
      <c r="AY485" s="319"/>
      <c r="AZ485" s="297"/>
    </row>
    <row r="486" spans="1:52" s="271" customFormat="1" ht="15" x14ac:dyDescent="0.2">
      <c r="A486" s="277"/>
      <c r="B486" s="277"/>
      <c r="C486" s="560"/>
      <c r="G486" s="304"/>
      <c r="H486" s="304"/>
      <c r="I486" s="304"/>
      <c r="J486" s="413"/>
      <c r="K486" s="304"/>
      <c r="L486" s="418"/>
      <c r="M486" s="304"/>
      <c r="N486" s="413"/>
      <c r="O486" s="304"/>
      <c r="P486" s="304"/>
      <c r="Q486" s="304"/>
      <c r="R486" s="273"/>
      <c r="S486" s="273"/>
      <c r="T486" s="273"/>
      <c r="U486" s="273"/>
      <c r="V486" s="273"/>
      <c r="W486" s="273"/>
      <c r="X486" s="273"/>
      <c r="Y486" s="273"/>
      <c r="Z486" s="273"/>
      <c r="AA486" s="296"/>
      <c r="AB486" s="296"/>
      <c r="AC486" s="276"/>
      <c r="AD486" s="276"/>
      <c r="AE486" s="276"/>
      <c r="AF486" s="276"/>
      <c r="AG486" s="276"/>
      <c r="AH486" s="276"/>
      <c r="AI486" s="276"/>
      <c r="AJ486" s="366"/>
      <c r="AK486" s="297"/>
      <c r="AL486" s="297"/>
      <c r="AM486" s="297"/>
      <c r="AN486" s="297"/>
      <c r="AO486" s="297"/>
      <c r="AP486" s="297"/>
      <c r="AQ486" s="297"/>
      <c r="AR486" s="297"/>
      <c r="AS486" s="297"/>
      <c r="AT486" s="297"/>
      <c r="AU486" s="297"/>
      <c r="AV486" s="297"/>
      <c r="AW486" s="297"/>
      <c r="AX486" s="297"/>
      <c r="AY486" s="319"/>
      <c r="AZ486" s="297"/>
    </row>
    <row r="487" spans="1:52" s="271" customFormat="1" ht="15" x14ac:dyDescent="0.2">
      <c r="A487" s="277"/>
      <c r="B487" s="277"/>
      <c r="C487" s="560"/>
      <c r="G487" s="304"/>
      <c r="H487" s="304"/>
      <c r="I487" s="304"/>
      <c r="J487" s="413"/>
      <c r="K487" s="304"/>
      <c r="L487" s="418"/>
      <c r="M487" s="304"/>
      <c r="N487" s="413"/>
      <c r="O487" s="304"/>
      <c r="P487" s="304"/>
      <c r="Q487" s="304"/>
      <c r="R487" s="273"/>
      <c r="S487" s="273"/>
      <c r="T487" s="273"/>
      <c r="U487" s="273"/>
      <c r="V487" s="273"/>
      <c r="W487" s="273"/>
      <c r="X487" s="273"/>
      <c r="Y487" s="273"/>
      <c r="Z487" s="273"/>
      <c r="AA487" s="296"/>
      <c r="AB487" s="296"/>
      <c r="AC487" s="276"/>
      <c r="AD487" s="276"/>
      <c r="AE487" s="276"/>
      <c r="AF487" s="276"/>
      <c r="AG487" s="276"/>
      <c r="AH487" s="276"/>
      <c r="AI487" s="276"/>
      <c r="AJ487" s="366"/>
      <c r="AK487" s="297"/>
      <c r="AL487" s="297"/>
      <c r="AM487" s="297"/>
      <c r="AN487" s="297"/>
      <c r="AO487" s="297"/>
      <c r="AP487" s="297"/>
      <c r="AQ487" s="297"/>
      <c r="AR487" s="297"/>
      <c r="AS487" s="297"/>
      <c r="AT487" s="297"/>
      <c r="AU487" s="297"/>
      <c r="AV487" s="297"/>
      <c r="AW487" s="297"/>
      <c r="AX487" s="297"/>
      <c r="AY487" s="319"/>
      <c r="AZ487" s="297"/>
    </row>
    <row r="488" spans="1:52" s="271" customFormat="1" ht="15" x14ac:dyDescent="0.2">
      <c r="A488" s="277"/>
      <c r="B488" s="277"/>
      <c r="C488" s="560"/>
      <c r="G488" s="304"/>
      <c r="H488" s="304"/>
      <c r="I488" s="304"/>
      <c r="J488" s="413"/>
      <c r="K488" s="304"/>
      <c r="L488" s="418"/>
      <c r="M488" s="304"/>
      <c r="N488" s="413"/>
      <c r="O488" s="304"/>
      <c r="P488" s="304"/>
      <c r="Q488" s="304"/>
      <c r="R488" s="273"/>
      <c r="S488" s="273"/>
      <c r="T488" s="273"/>
      <c r="U488" s="273"/>
      <c r="V488" s="273"/>
      <c r="W488" s="273"/>
      <c r="X488" s="273"/>
      <c r="Y488" s="273"/>
      <c r="Z488" s="273"/>
      <c r="AA488" s="296"/>
      <c r="AB488" s="296"/>
      <c r="AC488" s="276"/>
      <c r="AD488" s="276"/>
      <c r="AE488" s="276"/>
      <c r="AF488" s="276"/>
      <c r="AG488" s="276"/>
      <c r="AH488" s="276"/>
      <c r="AI488" s="276"/>
      <c r="AJ488" s="366"/>
      <c r="AK488" s="297"/>
      <c r="AL488" s="297"/>
      <c r="AM488" s="297"/>
      <c r="AN488" s="297"/>
      <c r="AO488" s="297"/>
      <c r="AP488" s="297"/>
      <c r="AQ488" s="297"/>
      <c r="AR488" s="297"/>
      <c r="AS488" s="297"/>
      <c r="AT488" s="297"/>
      <c r="AU488" s="297"/>
      <c r="AV488" s="297"/>
      <c r="AW488" s="297"/>
      <c r="AX488" s="297"/>
      <c r="AY488" s="319"/>
      <c r="AZ488" s="297"/>
    </row>
    <row r="489" spans="1:52" s="271" customFormat="1" ht="15" x14ac:dyDescent="0.2">
      <c r="A489" s="277"/>
      <c r="B489" s="277"/>
      <c r="C489" s="560"/>
      <c r="G489" s="304"/>
      <c r="H489" s="304"/>
      <c r="I489" s="304"/>
      <c r="J489" s="413"/>
      <c r="K489" s="304"/>
      <c r="L489" s="418"/>
      <c r="M489" s="304"/>
      <c r="N489" s="413"/>
      <c r="O489" s="304"/>
      <c r="P489" s="304"/>
      <c r="Q489" s="304"/>
      <c r="R489" s="273"/>
      <c r="S489" s="273"/>
      <c r="T489" s="273"/>
      <c r="U489" s="273"/>
      <c r="V489" s="273"/>
      <c r="W489" s="273"/>
      <c r="X489" s="273"/>
      <c r="Y489" s="273"/>
      <c r="Z489" s="273"/>
      <c r="AA489" s="296"/>
      <c r="AB489" s="296"/>
      <c r="AC489" s="276"/>
      <c r="AD489" s="276"/>
      <c r="AE489" s="276"/>
      <c r="AF489" s="276"/>
      <c r="AG489" s="276"/>
      <c r="AH489" s="276"/>
      <c r="AI489" s="276"/>
      <c r="AJ489" s="366"/>
      <c r="AK489" s="297"/>
      <c r="AL489" s="297"/>
      <c r="AM489" s="297"/>
      <c r="AN489" s="297"/>
      <c r="AO489" s="297"/>
      <c r="AP489" s="297"/>
      <c r="AQ489" s="297"/>
      <c r="AR489" s="297"/>
      <c r="AS489" s="297"/>
      <c r="AT489" s="297"/>
      <c r="AU489" s="297"/>
      <c r="AV489" s="297"/>
      <c r="AW489" s="297"/>
      <c r="AX489" s="297"/>
      <c r="AY489" s="319"/>
      <c r="AZ489" s="297"/>
    </row>
    <row r="490" spans="1:52" s="271" customFormat="1" ht="15" x14ac:dyDescent="0.2">
      <c r="A490" s="277"/>
      <c r="B490" s="277"/>
      <c r="C490" s="560"/>
      <c r="G490" s="304"/>
      <c r="H490" s="304"/>
      <c r="I490" s="304"/>
      <c r="J490" s="413"/>
      <c r="K490" s="304"/>
      <c r="L490" s="418"/>
      <c r="M490" s="304"/>
      <c r="N490" s="413"/>
      <c r="O490" s="304"/>
      <c r="P490" s="304"/>
      <c r="Q490" s="304"/>
      <c r="R490" s="273"/>
      <c r="S490" s="273"/>
      <c r="T490" s="273"/>
      <c r="U490" s="273"/>
      <c r="V490" s="273"/>
      <c r="W490" s="273"/>
      <c r="X490" s="273"/>
      <c r="Y490" s="273"/>
      <c r="Z490" s="273"/>
      <c r="AA490" s="296"/>
      <c r="AB490" s="296"/>
      <c r="AC490" s="276"/>
      <c r="AD490" s="276"/>
      <c r="AE490" s="276"/>
      <c r="AF490" s="276"/>
      <c r="AG490" s="276"/>
      <c r="AH490" s="276"/>
      <c r="AI490" s="276"/>
      <c r="AJ490" s="366"/>
      <c r="AK490" s="297"/>
      <c r="AL490" s="297"/>
      <c r="AM490" s="297"/>
      <c r="AN490" s="297"/>
      <c r="AO490" s="297"/>
      <c r="AP490" s="297"/>
      <c r="AQ490" s="297"/>
      <c r="AR490" s="297"/>
      <c r="AS490" s="297"/>
      <c r="AT490" s="297"/>
      <c r="AU490" s="297"/>
      <c r="AV490" s="297"/>
      <c r="AW490" s="297"/>
      <c r="AX490" s="297"/>
      <c r="AY490" s="319"/>
      <c r="AZ490" s="297"/>
    </row>
    <row r="491" spans="1:52" s="271" customFormat="1" ht="15" x14ac:dyDescent="0.2">
      <c r="A491" s="277"/>
      <c r="B491" s="277"/>
      <c r="C491" s="560"/>
      <c r="G491" s="304"/>
      <c r="H491" s="304"/>
      <c r="I491" s="304"/>
      <c r="J491" s="413"/>
      <c r="K491" s="304"/>
      <c r="L491" s="418"/>
      <c r="M491" s="304"/>
      <c r="N491" s="413"/>
      <c r="O491" s="304"/>
      <c r="P491" s="304"/>
      <c r="Q491" s="304"/>
      <c r="R491" s="273"/>
      <c r="S491" s="273"/>
      <c r="T491" s="273"/>
      <c r="U491" s="273"/>
      <c r="V491" s="273"/>
      <c r="W491" s="273"/>
      <c r="X491" s="273"/>
      <c r="Y491" s="273"/>
      <c r="Z491" s="273"/>
      <c r="AA491" s="296"/>
      <c r="AB491" s="296"/>
      <c r="AC491" s="276"/>
      <c r="AD491" s="276"/>
      <c r="AE491" s="276"/>
      <c r="AF491" s="276"/>
      <c r="AG491" s="276"/>
      <c r="AH491" s="276"/>
      <c r="AI491" s="276"/>
      <c r="AJ491" s="366"/>
      <c r="AK491" s="297"/>
      <c r="AL491" s="297"/>
      <c r="AM491" s="297"/>
      <c r="AN491" s="297"/>
      <c r="AO491" s="297"/>
      <c r="AP491" s="297"/>
      <c r="AQ491" s="297"/>
      <c r="AR491" s="297"/>
      <c r="AS491" s="297"/>
      <c r="AT491" s="297"/>
      <c r="AU491" s="297"/>
      <c r="AV491" s="297"/>
      <c r="AW491" s="297"/>
      <c r="AX491" s="297"/>
      <c r="AY491" s="319"/>
      <c r="AZ491" s="297"/>
    </row>
    <row r="492" spans="1:52" s="271" customFormat="1" ht="15" x14ac:dyDescent="0.2">
      <c r="A492" s="277"/>
      <c r="B492" s="277"/>
      <c r="C492" s="560"/>
      <c r="G492" s="304"/>
      <c r="H492" s="304"/>
      <c r="I492" s="304"/>
      <c r="J492" s="413"/>
      <c r="K492" s="304"/>
      <c r="L492" s="418"/>
      <c r="M492" s="304"/>
      <c r="N492" s="413"/>
      <c r="O492" s="304"/>
      <c r="P492" s="304"/>
      <c r="Q492" s="304"/>
      <c r="R492" s="273"/>
      <c r="S492" s="273"/>
      <c r="T492" s="273"/>
      <c r="U492" s="273"/>
      <c r="V492" s="273"/>
      <c r="W492" s="273"/>
      <c r="X492" s="273"/>
      <c r="Y492" s="273"/>
      <c r="Z492" s="273"/>
      <c r="AA492" s="296"/>
      <c r="AB492" s="296"/>
      <c r="AC492" s="276"/>
      <c r="AD492" s="276"/>
      <c r="AE492" s="276"/>
      <c r="AF492" s="276"/>
      <c r="AG492" s="276"/>
      <c r="AH492" s="276"/>
      <c r="AI492" s="276"/>
      <c r="AJ492" s="366"/>
      <c r="AK492" s="297"/>
      <c r="AL492" s="297"/>
      <c r="AM492" s="297"/>
      <c r="AN492" s="297"/>
      <c r="AO492" s="297"/>
      <c r="AP492" s="297"/>
      <c r="AQ492" s="297"/>
      <c r="AR492" s="297"/>
      <c r="AS492" s="297"/>
      <c r="AT492" s="297"/>
      <c r="AU492" s="297"/>
      <c r="AV492" s="297"/>
      <c r="AW492" s="297"/>
      <c r="AX492" s="297"/>
      <c r="AY492" s="319"/>
      <c r="AZ492" s="297"/>
    </row>
    <row r="493" spans="1:52" s="271" customFormat="1" ht="15" x14ac:dyDescent="0.2">
      <c r="A493" s="277"/>
      <c r="B493" s="277"/>
      <c r="C493" s="560"/>
      <c r="G493" s="304"/>
      <c r="H493" s="304"/>
      <c r="I493" s="304"/>
      <c r="J493" s="413"/>
      <c r="K493" s="304"/>
      <c r="L493" s="418"/>
      <c r="M493" s="304"/>
      <c r="N493" s="413"/>
      <c r="O493" s="304"/>
      <c r="P493" s="304"/>
      <c r="Q493" s="304"/>
      <c r="R493" s="273"/>
      <c r="S493" s="273"/>
      <c r="T493" s="273"/>
      <c r="U493" s="273"/>
      <c r="V493" s="273"/>
      <c r="W493" s="273"/>
      <c r="X493" s="273"/>
      <c r="Y493" s="273"/>
      <c r="Z493" s="273"/>
      <c r="AA493" s="296"/>
      <c r="AB493" s="296"/>
      <c r="AC493" s="276"/>
      <c r="AD493" s="276"/>
      <c r="AE493" s="276"/>
      <c r="AF493" s="276"/>
      <c r="AG493" s="276"/>
      <c r="AH493" s="276"/>
      <c r="AI493" s="276"/>
      <c r="AJ493" s="366"/>
      <c r="AK493" s="297"/>
      <c r="AL493" s="297"/>
      <c r="AM493" s="297"/>
      <c r="AN493" s="297"/>
      <c r="AO493" s="297"/>
      <c r="AP493" s="297"/>
      <c r="AQ493" s="297"/>
      <c r="AR493" s="297"/>
      <c r="AS493" s="297"/>
      <c r="AT493" s="297"/>
      <c r="AU493" s="297"/>
      <c r="AV493" s="297"/>
      <c r="AW493" s="297"/>
      <c r="AX493" s="297"/>
      <c r="AY493" s="319"/>
      <c r="AZ493" s="297"/>
    </row>
    <row r="494" spans="1:52" s="271" customFormat="1" ht="15" x14ac:dyDescent="0.2">
      <c r="A494" s="277"/>
      <c r="B494" s="277"/>
      <c r="C494" s="560"/>
      <c r="G494" s="304"/>
      <c r="H494" s="304"/>
      <c r="I494" s="304"/>
      <c r="J494" s="413"/>
      <c r="K494" s="304"/>
      <c r="L494" s="418"/>
      <c r="M494" s="304"/>
      <c r="N494" s="413"/>
      <c r="O494" s="304"/>
      <c r="P494" s="304"/>
      <c r="Q494" s="304"/>
      <c r="R494" s="273"/>
      <c r="S494" s="273"/>
      <c r="T494" s="273"/>
      <c r="U494" s="273"/>
      <c r="V494" s="273"/>
      <c r="W494" s="273"/>
      <c r="X494" s="273"/>
      <c r="Y494" s="273"/>
      <c r="Z494" s="273"/>
      <c r="AA494" s="296"/>
      <c r="AB494" s="296"/>
      <c r="AC494" s="276"/>
      <c r="AD494" s="276"/>
      <c r="AE494" s="276"/>
      <c r="AF494" s="276"/>
      <c r="AG494" s="276"/>
      <c r="AH494" s="276"/>
      <c r="AI494" s="276"/>
      <c r="AJ494" s="366"/>
      <c r="AK494" s="297"/>
      <c r="AL494" s="297"/>
      <c r="AM494" s="297"/>
      <c r="AN494" s="297"/>
      <c r="AO494" s="297"/>
      <c r="AP494" s="297"/>
      <c r="AQ494" s="297"/>
      <c r="AR494" s="297"/>
      <c r="AS494" s="297"/>
      <c r="AT494" s="297"/>
      <c r="AU494" s="297"/>
      <c r="AV494" s="297"/>
      <c r="AW494" s="297"/>
      <c r="AX494" s="297"/>
      <c r="AY494" s="319"/>
      <c r="AZ494" s="297"/>
    </row>
    <row r="495" spans="1:52" s="271" customFormat="1" ht="15" x14ac:dyDescent="0.2">
      <c r="A495" s="277"/>
      <c r="B495" s="277"/>
      <c r="C495" s="560"/>
      <c r="G495" s="304"/>
      <c r="H495" s="304"/>
      <c r="I495" s="304"/>
      <c r="J495" s="413"/>
      <c r="K495" s="304"/>
      <c r="L495" s="418"/>
      <c r="M495" s="304"/>
      <c r="N495" s="413"/>
      <c r="O495" s="304"/>
      <c r="P495" s="304"/>
      <c r="Q495" s="304"/>
      <c r="R495" s="273"/>
      <c r="S495" s="273"/>
      <c r="T495" s="273"/>
      <c r="U495" s="273"/>
      <c r="V495" s="273"/>
      <c r="W495" s="273"/>
      <c r="X495" s="273"/>
      <c r="Y495" s="273"/>
      <c r="Z495" s="273"/>
      <c r="AA495" s="296"/>
      <c r="AB495" s="296"/>
      <c r="AC495" s="276"/>
      <c r="AD495" s="276"/>
      <c r="AE495" s="276"/>
      <c r="AF495" s="276"/>
      <c r="AG495" s="276"/>
      <c r="AH495" s="276"/>
      <c r="AI495" s="276"/>
      <c r="AJ495" s="366"/>
      <c r="AK495" s="297"/>
      <c r="AL495" s="297"/>
      <c r="AM495" s="297"/>
      <c r="AN495" s="297"/>
      <c r="AO495" s="297"/>
      <c r="AP495" s="297"/>
      <c r="AQ495" s="297"/>
      <c r="AR495" s="297"/>
      <c r="AS495" s="297"/>
      <c r="AT495" s="297"/>
      <c r="AU495" s="297"/>
      <c r="AV495" s="297"/>
      <c r="AW495" s="297"/>
      <c r="AX495" s="297"/>
      <c r="AY495" s="319"/>
      <c r="AZ495" s="297"/>
    </row>
    <row r="496" spans="1:52" s="271" customFormat="1" ht="15" x14ac:dyDescent="0.2">
      <c r="A496" s="277"/>
      <c r="B496" s="277"/>
      <c r="C496" s="560"/>
      <c r="G496" s="304"/>
      <c r="H496" s="304"/>
      <c r="I496" s="304"/>
      <c r="J496" s="413"/>
      <c r="K496" s="304"/>
      <c r="L496" s="418"/>
      <c r="M496" s="304"/>
      <c r="N496" s="413"/>
      <c r="O496" s="304"/>
      <c r="P496" s="304"/>
      <c r="Q496" s="304"/>
      <c r="R496" s="273"/>
      <c r="S496" s="273"/>
      <c r="T496" s="273"/>
      <c r="U496" s="273"/>
      <c r="V496" s="273"/>
      <c r="W496" s="273"/>
      <c r="X496" s="273"/>
      <c r="Y496" s="273"/>
      <c r="Z496" s="273"/>
      <c r="AA496" s="296"/>
      <c r="AB496" s="296"/>
      <c r="AC496" s="276"/>
      <c r="AD496" s="276"/>
      <c r="AE496" s="276"/>
      <c r="AF496" s="276"/>
      <c r="AG496" s="276"/>
      <c r="AH496" s="276"/>
      <c r="AI496" s="276"/>
      <c r="AJ496" s="366"/>
      <c r="AK496" s="297"/>
      <c r="AL496" s="297"/>
      <c r="AM496" s="297"/>
      <c r="AN496" s="297"/>
      <c r="AO496" s="297"/>
      <c r="AP496" s="297"/>
      <c r="AQ496" s="297"/>
      <c r="AR496" s="297"/>
      <c r="AS496" s="297"/>
      <c r="AT496" s="297"/>
      <c r="AU496" s="297"/>
      <c r="AV496" s="297"/>
      <c r="AW496" s="297"/>
      <c r="AX496" s="297"/>
      <c r="AY496" s="319"/>
      <c r="AZ496" s="297"/>
    </row>
    <row r="497" spans="1:52" s="271" customFormat="1" ht="15" x14ac:dyDescent="0.2">
      <c r="A497" s="277"/>
      <c r="B497" s="277"/>
      <c r="C497" s="560"/>
      <c r="G497" s="304"/>
      <c r="H497" s="304"/>
      <c r="I497" s="304"/>
      <c r="J497" s="413"/>
      <c r="K497" s="304"/>
      <c r="L497" s="418"/>
      <c r="M497" s="304"/>
      <c r="N497" s="413"/>
      <c r="O497" s="304"/>
      <c r="P497" s="304"/>
      <c r="Q497" s="304"/>
      <c r="R497" s="273"/>
      <c r="S497" s="273"/>
      <c r="T497" s="273"/>
      <c r="U497" s="273"/>
      <c r="V497" s="273"/>
      <c r="W497" s="273"/>
      <c r="X497" s="273"/>
      <c r="Y497" s="273"/>
      <c r="Z497" s="273"/>
      <c r="AA497" s="296"/>
      <c r="AB497" s="296"/>
      <c r="AC497" s="276"/>
      <c r="AD497" s="276"/>
      <c r="AE497" s="276"/>
      <c r="AF497" s="276"/>
      <c r="AG497" s="276"/>
      <c r="AH497" s="276"/>
      <c r="AI497" s="276"/>
      <c r="AJ497" s="366"/>
      <c r="AK497" s="297"/>
      <c r="AL497" s="297"/>
      <c r="AM497" s="297"/>
      <c r="AN497" s="297"/>
      <c r="AO497" s="297"/>
      <c r="AP497" s="297"/>
      <c r="AQ497" s="297"/>
      <c r="AR497" s="297"/>
      <c r="AS497" s="297"/>
      <c r="AT497" s="297"/>
      <c r="AU497" s="297"/>
      <c r="AV497" s="297"/>
      <c r="AW497" s="297"/>
      <c r="AX497" s="297"/>
      <c r="AY497" s="319"/>
      <c r="AZ497" s="297"/>
    </row>
    <row r="498" spans="1:52" s="271" customFormat="1" ht="15" x14ac:dyDescent="0.2">
      <c r="A498" s="277"/>
      <c r="B498" s="277"/>
      <c r="C498" s="560"/>
      <c r="G498" s="304"/>
      <c r="H498" s="304"/>
      <c r="I498" s="304"/>
      <c r="J498" s="413"/>
      <c r="K498" s="304"/>
      <c r="L498" s="418"/>
      <c r="M498" s="304"/>
      <c r="N498" s="413"/>
      <c r="O498" s="304"/>
      <c r="P498" s="304"/>
      <c r="Q498" s="304"/>
      <c r="R498" s="273"/>
      <c r="S498" s="273"/>
      <c r="T498" s="273"/>
      <c r="U498" s="273"/>
      <c r="V498" s="273"/>
      <c r="W498" s="273"/>
      <c r="X498" s="273"/>
      <c r="Y498" s="273"/>
      <c r="Z498" s="273"/>
      <c r="AA498" s="296"/>
      <c r="AB498" s="296"/>
      <c r="AC498" s="276"/>
      <c r="AD498" s="276"/>
      <c r="AE498" s="276"/>
      <c r="AF498" s="276"/>
      <c r="AG498" s="276"/>
      <c r="AH498" s="276"/>
      <c r="AI498" s="276"/>
      <c r="AJ498" s="366"/>
      <c r="AK498" s="297"/>
      <c r="AL498" s="297"/>
      <c r="AM498" s="297"/>
      <c r="AN498" s="297"/>
      <c r="AO498" s="297"/>
      <c r="AP498" s="297"/>
      <c r="AQ498" s="297"/>
      <c r="AR498" s="297"/>
      <c r="AS498" s="297"/>
      <c r="AT498" s="297"/>
      <c r="AU498" s="297"/>
      <c r="AV498" s="297"/>
      <c r="AW498" s="297"/>
      <c r="AX498" s="297"/>
      <c r="AY498" s="319"/>
      <c r="AZ498" s="297"/>
    </row>
    <row r="499" spans="1:52" s="271" customFormat="1" ht="15" x14ac:dyDescent="0.2">
      <c r="A499" s="277"/>
      <c r="B499" s="277"/>
      <c r="C499" s="560"/>
      <c r="G499" s="304"/>
      <c r="H499" s="304"/>
      <c r="I499" s="304"/>
      <c r="J499" s="413"/>
      <c r="K499" s="304"/>
      <c r="L499" s="418"/>
      <c r="M499" s="304"/>
      <c r="N499" s="413"/>
      <c r="O499" s="304"/>
      <c r="P499" s="304"/>
      <c r="Q499" s="304"/>
      <c r="R499" s="273"/>
      <c r="S499" s="273"/>
      <c r="T499" s="273"/>
      <c r="U499" s="273"/>
      <c r="V499" s="273"/>
      <c r="W499" s="273"/>
      <c r="X499" s="273"/>
      <c r="Y499" s="273"/>
      <c r="Z499" s="273"/>
      <c r="AA499" s="296"/>
      <c r="AB499" s="296"/>
      <c r="AC499" s="276"/>
      <c r="AD499" s="276"/>
      <c r="AE499" s="276"/>
      <c r="AF499" s="276"/>
      <c r="AG499" s="276"/>
      <c r="AH499" s="276"/>
      <c r="AI499" s="276"/>
      <c r="AJ499" s="366"/>
      <c r="AK499" s="297"/>
      <c r="AL499" s="297"/>
      <c r="AM499" s="297"/>
      <c r="AN499" s="297"/>
      <c r="AO499" s="297"/>
      <c r="AP499" s="297"/>
      <c r="AQ499" s="297"/>
      <c r="AR499" s="297"/>
      <c r="AS499" s="297"/>
      <c r="AT499" s="297"/>
      <c r="AU499" s="297"/>
      <c r="AV499" s="297"/>
      <c r="AW499" s="297"/>
      <c r="AX499" s="297"/>
      <c r="AY499" s="319"/>
      <c r="AZ499" s="297"/>
    </row>
    <row r="500" spans="1:52" s="271" customFormat="1" ht="15" x14ac:dyDescent="0.2">
      <c r="A500" s="277"/>
      <c r="B500" s="277"/>
      <c r="C500" s="560"/>
      <c r="G500" s="304"/>
      <c r="H500" s="304"/>
      <c r="I500" s="304"/>
      <c r="J500" s="413"/>
      <c r="K500" s="304"/>
      <c r="L500" s="418"/>
      <c r="M500" s="304"/>
      <c r="N500" s="413"/>
      <c r="O500" s="304"/>
      <c r="P500" s="304"/>
      <c r="Q500" s="304"/>
      <c r="R500" s="273"/>
      <c r="S500" s="273"/>
      <c r="T500" s="273"/>
      <c r="U500" s="273"/>
      <c r="V500" s="273"/>
      <c r="W500" s="273"/>
      <c r="X500" s="273"/>
      <c r="Y500" s="273"/>
      <c r="Z500" s="273"/>
      <c r="AA500" s="296"/>
      <c r="AB500" s="296"/>
      <c r="AC500" s="276"/>
      <c r="AD500" s="276"/>
      <c r="AE500" s="276"/>
      <c r="AF500" s="276"/>
      <c r="AG500" s="276"/>
      <c r="AH500" s="276"/>
      <c r="AI500" s="276"/>
      <c r="AJ500" s="366"/>
      <c r="AK500" s="297"/>
      <c r="AL500" s="297"/>
      <c r="AM500" s="297"/>
      <c r="AN500" s="297"/>
      <c r="AO500" s="297"/>
      <c r="AP500" s="297"/>
      <c r="AQ500" s="297"/>
      <c r="AR500" s="297"/>
      <c r="AS500" s="297"/>
      <c r="AT500" s="297"/>
      <c r="AU500" s="297"/>
      <c r="AV500" s="297"/>
      <c r="AW500" s="297"/>
      <c r="AX500" s="297"/>
      <c r="AY500" s="319"/>
      <c r="AZ500" s="297"/>
    </row>
    <row r="501" spans="1:52" s="271" customFormat="1" ht="15" x14ac:dyDescent="0.2">
      <c r="A501" s="277"/>
      <c r="B501" s="277"/>
      <c r="C501" s="560"/>
      <c r="G501" s="304"/>
      <c r="H501" s="304"/>
      <c r="I501" s="304"/>
      <c r="J501" s="413"/>
      <c r="K501" s="304"/>
      <c r="L501" s="418"/>
      <c r="M501" s="304"/>
      <c r="N501" s="413"/>
      <c r="O501" s="304"/>
      <c r="P501" s="304"/>
      <c r="Q501" s="304"/>
      <c r="R501" s="273"/>
      <c r="S501" s="273"/>
      <c r="T501" s="273"/>
      <c r="U501" s="273"/>
      <c r="V501" s="273"/>
      <c r="W501" s="273"/>
      <c r="X501" s="273"/>
      <c r="Y501" s="273"/>
      <c r="Z501" s="273"/>
      <c r="AA501" s="296"/>
      <c r="AB501" s="296"/>
      <c r="AC501" s="276"/>
      <c r="AD501" s="276"/>
      <c r="AE501" s="276"/>
      <c r="AF501" s="276"/>
      <c r="AG501" s="276"/>
      <c r="AH501" s="276"/>
      <c r="AI501" s="276"/>
      <c r="AJ501" s="366"/>
      <c r="AK501" s="297"/>
      <c r="AL501" s="297"/>
      <c r="AM501" s="297"/>
      <c r="AN501" s="297"/>
      <c r="AO501" s="297"/>
      <c r="AP501" s="297"/>
      <c r="AQ501" s="297"/>
      <c r="AR501" s="297"/>
      <c r="AS501" s="297"/>
      <c r="AT501" s="297"/>
      <c r="AU501" s="297"/>
      <c r="AV501" s="297"/>
      <c r="AW501" s="297"/>
      <c r="AX501" s="297"/>
      <c r="AY501" s="319"/>
      <c r="AZ501" s="297"/>
    </row>
    <row r="502" spans="1:52" s="271" customFormat="1" ht="15" x14ac:dyDescent="0.2">
      <c r="A502" s="277"/>
      <c r="B502" s="277"/>
      <c r="C502" s="560"/>
      <c r="G502" s="304"/>
      <c r="H502" s="304"/>
      <c r="I502" s="304"/>
      <c r="J502" s="413"/>
      <c r="K502" s="304"/>
      <c r="L502" s="418"/>
      <c r="M502" s="304"/>
      <c r="N502" s="413"/>
      <c r="O502" s="304"/>
      <c r="P502" s="304"/>
      <c r="Q502" s="304"/>
      <c r="R502" s="273"/>
      <c r="S502" s="273"/>
      <c r="T502" s="273"/>
      <c r="U502" s="273"/>
      <c r="V502" s="273"/>
      <c r="W502" s="273"/>
      <c r="X502" s="273"/>
      <c r="Y502" s="273"/>
      <c r="Z502" s="273"/>
      <c r="AA502" s="296"/>
      <c r="AB502" s="296"/>
      <c r="AC502" s="276"/>
      <c r="AD502" s="276"/>
      <c r="AE502" s="276"/>
      <c r="AF502" s="276"/>
      <c r="AG502" s="276"/>
      <c r="AH502" s="276"/>
      <c r="AI502" s="276"/>
      <c r="AJ502" s="366"/>
      <c r="AK502" s="297"/>
      <c r="AL502" s="297"/>
      <c r="AM502" s="297"/>
      <c r="AN502" s="297"/>
      <c r="AO502" s="297"/>
      <c r="AP502" s="297"/>
      <c r="AQ502" s="297"/>
      <c r="AR502" s="297"/>
      <c r="AS502" s="297"/>
      <c r="AT502" s="297"/>
      <c r="AU502" s="297"/>
      <c r="AV502" s="297"/>
      <c r="AW502" s="297"/>
      <c r="AX502" s="297"/>
      <c r="AY502" s="319"/>
      <c r="AZ502" s="297"/>
    </row>
    <row r="503" spans="1:52" s="271" customFormat="1" ht="15" x14ac:dyDescent="0.2">
      <c r="A503" s="277"/>
      <c r="B503" s="277"/>
      <c r="C503" s="560"/>
      <c r="G503" s="304"/>
      <c r="H503" s="304"/>
      <c r="I503" s="304"/>
      <c r="J503" s="413"/>
      <c r="K503" s="304"/>
      <c r="L503" s="418"/>
      <c r="M503" s="304"/>
      <c r="N503" s="413"/>
      <c r="O503" s="304"/>
      <c r="P503" s="304"/>
      <c r="Q503" s="304"/>
      <c r="R503" s="273"/>
      <c r="S503" s="273"/>
      <c r="T503" s="273"/>
      <c r="U503" s="273"/>
      <c r="V503" s="273"/>
      <c r="W503" s="273"/>
      <c r="X503" s="273"/>
      <c r="Y503" s="273"/>
      <c r="Z503" s="273"/>
      <c r="AA503" s="296"/>
      <c r="AB503" s="296"/>
      <c r="AC503" s="276"/>
      <c r="AD503" s="276"/>
      <c r="AE503" s="276"/>
      <c r="AF503" s="276"/>
      <c r="AG503" s="276"/>
      <c r="AH503" s="276"/>
      <c r="AI503" s="276"/>
      <c r="AJ503" s="366"/>
      <c r="AK503" s="297"/>
      <c r="AL503" s="297"/>
      <c r="AM503" s="297"/>
      <c r="AN503" s="297"/>
      <c r="AO503" s="297"/>
      <c r="AP503" s="297"/>
      <c r="AQ503" s="297"/>
      <c r="AR503" s="297"/>
      <c r="AS503" s="297"/>
      <c r="AT503" s="297"/>
      <c r="AU503" s="297"/>
      <c r="AV503" s="297"/>
      <c r="AW503" s="297"/>
      <c r="AX503" s="297"/>
      <c r="AY503" s="319"/>
      <c r="AZ503" s="297"/>
    </row>
    <row r="504" spans="1:52" s="271" customFormat="1" ht="15" x14ac:dyDescent="0.2">
      <c r="A504" s="277"/>
      <c r="B504" s="277"/>
      <c r="C504" s="560"/>
      <c r="G504" s="304"/>
      <c r="H504" s="304"/>
      <c r="I504" s="304"/>
      <c r="J504" s="413"/>
      <c r="K504" s="304"/>
      <c r="L504" s="418"/>
      <c r="M504" s="304"/>
      <c r="N504" s="413"/>
      <c r="O504" s="304"/>
      <c r="P504" s="304"/>
      <c r="Q504" s="304"/>
      <c r="R504" s="273"/>
      <c r="S504" s="273"/>
      <c r="T504" s="273"/>
      <c r="U504" s="273"/>
      <c r="V504" s="273"/>
      <c r="W504" s="273"/>
      <c r="X504" s="273"/>
      <c r="Y504" s="273"/>
      <c r="Z504" s="273"/>
      <c r="AA504" s="296"/>
      <c r="AB504" s="296"/>
      <c r="AC504" s="276"/>
      <c r="AD504" s="276"/>
      <c r="AE504" s="276"/>
      <c r="AF504" s="276"/>
      <c r="AG504" s="276"/>
      <c r="AH504" s="276"/>
      <c r="AI504" s="276"/>
      <c r="AJ504" s="366"/>
      <c r="AK504" s="297"/>
      <c r="AL504" s="297"/>
      <c r="AM504" s="297"/>
      <c r="AN504" s="297"/>
      <c r="AO504" s="297"/>
      <c r="AP504" s="297"/>
      <c r="AQ504" s="297"/>
      <c r="AR504" s="297"/>
      <c r="AS504" s="297"/>
      <c r="AT504" s="297"/>
      <c r="AU504" s="297"/>
      <c r="AV504" s="297"/>
      <c r="AW504" s="297"/>
      <c r="AX504" s="297"/>
      <c r="AY504" s="319"/>
      <c r="AZ504" s="297"/>
    </row>
    <row r="505" spans="1:52" s="271" customFormat="1" ht="15" x14ac:dyDescent="0.2">
      <c r="A505" s="277"/>
      <c r="B505" s="277"/>
      <c r="C505" s="560"/>
      <c r="G505" s="304"/>
      <c r="H505" s="304"/>
      <c r="I505" s="304"/>
      <c r="J505" s="413"/>
      <c r="K505" s="304"/>
      <c r="L505" s="418"/>
      <c r="M505" s="304"/>
      <c r="N505" s="413"/>
      <c r="O505" s="304"/>
      <c r="P505" s="304"/>
      <c r="Q505" s="304"/>
      <c r="R505" s="273"/>
      <c r="S505" s="273"/>
      <c r="T505" s="273"/>
      <c r="U505" s="273"/>
      <c r="V505" s="273"/>
      <c r="W505" s="273"/>
      <c r="X505" s="273"/>
      <c r="Y505" s="273"/>
      <c r="Z505" s="273"/>
      <c r="AA505" s="296"/>
      <c r="AB505" s="296"/>
      <c r="AC505" s="276"/>
      <c r="AD505" s="276"/>
      <c r="AE505" s="276"/>
      <c r="AF505" s="276"/>
      <c r="AG505" s="276"/>
      <c r="AH505" s="276"/>
      <c r="AI505" s="276"/>
      <c r="AJ505" s="366"/>
      <c r="AK505" s="297"/>
      <c r="AL505" s="297"/>
      <c r="AM505" s="297"/>
      <c r="AN505" s="297"/>
      <c r="AO505" s="297"/>
      <c r="AP505" s="297"/>
      <c r="AQ505" s="297"/>
      <c r="AR505" s="297"/>
      <c r="AS505" s="297"/>
      <c r="AT505" s="297"/>
      <c r="AU505" s="297"/>
      <c r="AV505" s="297"/>
      <c r="AW505" s="297"/>
      <c r="AX505" s="297"/>
      <c r="AY505" s="319"/>
      <c r="AZ505" s="297"/>
    </row>
    <row r="506" spans="1:52" s="271" customFormat="1" ht="15" x14ac:dyDescent="0.2">
      <c r="A506" s="277"/>
      <c r="B506" s="277"/>
      <c r="C506" s="560"/>
      <c r="G506" s="304"/>
      <c r="H506" s="304"/>
      <c r="I506" s="304"/>
      <c r="J506" s="413"/>
      <c r="K506" s="304"/>
      <c r="L506" s="418"/>
      <c r="M506" s="304"/>
      <c r="N506" s="413"/>
      <c r="O506" s="304"/>
      <c r="P506" s="304"/>
      <c r="Q506" s="304"/>
      <c r="R506" s="273"/>
      <c r="S506" s="273"/>
      <c r="T506" s="273"/>
      <c r="U506" s="273"/>
      <c r="V506" s="273"/>
      <c r="W506" s="273"/>
      <c r="X506" s="273"/>
      <c r="Y506" s="273"/>
      <c r="Z506" s="273"/>
      <c r="AA506" s="296"/>
      <c r="AB506" s="296"/>
      <c r="AC506" s="276"/>
      <c r="AD506" s="276"/>
      <c r="AE506" s="276"/>
      <c r="AF506" s="276"/>
      <c r="AG506" s="276"/>
      <c r="AH506" s="276"/>
      <c r="AI506" s="276"/>
      <c r="AJ506" s="366"/>
      <c r="AK506" s="297"/>
      <c r="AL506" s="297"/>
      <c r="AM506" s="297"/>
      <c r="AN506" s="297"/>
      <c r="AO506" s="297"/>
      <c r="AP506" s="297"/>
      <c r="AQ506" s="297"/>
      <c r="AR506" s="297"/>
      <c r="AS506" s="297"/>
      <c r="AT506" s="297"/>
      <c r="AU506" s="297"/>
      <c r="AV506" s="297"/>
      <c r="AW506" s="297"/>
      <c r="AX506" s="297"/>
      <c r="AY506" s="319"/>
      <c r="AZ506" s="297"/>
    </row>
    <row r="507" spans="1:52" s="271" customFormat="1" ht="15" x14ac:dyDescent="0.2">
      <c r="A507" s="277"/>
      <c r="B507" s="277"/>
      <c r="C507" s="560"/>
      <c r="G507" s="304"/>
      <c r="H507" s="304"/>
      <c r="I507" s="304"/>
      <c r="J507" s="413"/>
      <c r="K507" s="304"/>
      <c r="L507" s="418"/>
      <c r="M507" s="304"/>
      <c r="N507" s="413"/>
      <c r="O507" s="304"/>
      <c r="P507" s="304"/>
      <c r="Q507" s="304"/>
      <c r="R507" s="273"/>
      <c r="S507" s="273"/>
      <c r="T507" s="273"/>
      <c r="U507" s="273"/>
      <c r="V507" s="273"/>
      <c r="W507" s="273"/>
      <c r="X507" s="273"/>
      <c r="Y507" s="273"/>
      <c r="Z507" s="273"/>
      <c r="AA507" s="296"/>
      <c r="AB507" s="296"/>
      <c r="AC507" s="276"/>
      <c r="AD507" s="276"/>
      <c r="AE507" s="276"/>
      <c r="AF507" s="276"/>
      <c r="AG507" s="276"/>
      <c r="AH507" s="276"/>
      <c r="AI507" s="276"/>
      <c r="AJ507" s="366"/>
      <c r="AK507" s="297"/>
      <c r="AL507" s="297"/>
      <c r="AM507" s="297"/>
      <c r="AN507" s="297"/>
      <c r="AO507" s="297"/>
      <c r="AP507" s="297"/>
      <c r="AQ507" s="297"/>
      <c r="AR507" s="297"/>
      <c r="AS507" s="297"/>
      <c r="AT507" s="297"/>
      <c r="AU507" s="297"/>
      <c r="AV507" s="297"/>
      <c r="AW507" s="297"/>
      <c r="AX507" s="297"/>
      <c r="AY507" s="319"/>
      <c r="AZ507" s="297"/>
    </row>
    <row r="508" spans="1:52" s="271" customFormat="1" ht="15" x14ac:dyDescent="0.2">
      <c r="A508" s="277"/>
      <c r="B508" s="277"/>
      <c r="C508" s="560"/>
      <c r="G508" s="304"/>
      <c r="H508" s="304"/>
      <c r="I508" s="304"/>
      <c r="J508" s="413"/>
      <c r="K508" s="304"/>
      <c r="L508" s="418"/>
      <c r="M508" s="304"/>
      <c r="N508" s="413"/>
      <c r="O508" s="304"/>
      <c r="P508" s="304"/>
      <c r="Q508" s="304"/>
      <c r="R508" s="273"/>
      <c r="S508" s="273"/>
      <c r="T508" s="273"/>
      <c r="U508" s="273"/>
      <c r="V508" s="273"/>
      <c r="W508" s="273"/>
      <c r="X508" s="273"/>
      <c r="Y508" s="273"/>
      <c r="Z508" s="273"/>
      <c r="AA508" s="296"/>
      <c r="AB508" s="296"/>
      <c r="AC508" s="276"/>
      <c r="AD508" s="276"/>
      <c r="AE508" s="276"/>
      <c r="AF508" s="276"/>
      <c r="AG508" s="276"/>
      <c r="AH508" s="276"/>
      <c r="AI508" s="276"/>
      <c r="AJ508" s="366"/>
      <c r="AK508" s="297"/>
      <c r="AL508" s="297"/>
      <c r="AM508" s="297"/>
      <c r="AN508" s="297"/>
      <c r="AO508" s="297"/>
      <c r="AP508" s="297"/>
      <c r="AQ508" s="297"/>
      <c r="AR508" s="297"/>
      <c r="AS508" s="297"/>
      <c r="AT508" s="297"/>
      <c r="AU508" s="297"/>
      <c r="AV508" s="297"/>
      <c r="AW508" s="297"/>
      <c r="AX508" s="297"/>
      <c r="AY508" s="319"/>
      <c r="AZ508" s="297"/>
    </row>
    <row r="509" spans="1:52" s="271" customFormat="1" ht="15" x14ac:dyDescent="0.2">
      <c r="A509" s="277"/>
      <c r="B509" s="277"/>
      <c r="C509" s="560"/>
      <c r="G509" s="304"/>
      <c r="H509" s="304"/>
      <c r="I509" s="304"/>
      <c r="J509" s="413"/>
      <c r="K509" s="304"/>
      <c r="L509" s="418"/>
      <c r="M509" s="304"/>
      <c r="N509" s="413"/>
      <c r="O509" s="304"/>
      <c r="P509" s="304"/>
      <c r="Q509" s="304"/>
      <c r="R509" s="273"/>
      <c r="S509" s="273"/>
      <c r="T509" s="273"/>
      <c r="U509" s="273"/>
      <c r="V509" s="273"/>
      <c r="W509" s="273"/>
      <c r="X509" s="273"/>
      <c r="Y509" s="273"/>
      <c r="Z509" s="273"/>
      <c r="AA509" s="296"/>
      <c r="AB509" s="296"/>
      <c r="AC509" s="276"/>
      <c r="AD509" s="276"/>
      <c r="AE509" s="276"/>
      <c r="AF509" s="276"/>
      <c r="AG509" s="276"/>
      <c r="AH509" s="276"/>
      <c r="AI509" s="276"/>
      <c r="AJ509" s="366"/>
      <c r="AK509" s="297"/>
      <c r="AL509" s="297"/>
      <c r="AM509" s="297"/>
      <c r="AN509" s="297"/>
      <c r="AO509" s="297"/>
      <c r="AP509" s="297"/>
      <c r="AQ509" s="297"/>
      <c r="AR509" s="297"/>
      <c r="AS509" s="297"/>
      <c r="AT509" s="297"/>
      <c r="AU509" s="297"/>
      <c r="AV509" s="297"/>
      <c r="AW509" s="297"/>
      <c r="AX509" s="297"/>
      <c r="AY509" s="319"/>
      <c r="AZ509" s="297"/>
    </row>
    <row r="510" spans="1:52" s="271" customFormat="1" ht="15" x14ac:dyDescent="0.2">
      <c r="A510" s="277"/>
      <c r="B510" s="277"/>
      <c r="C510" s="560"/>
      <c r="G510" s="304"/>
      <c r="H510" s="304"/>
      <c r="I510" s="304"/>
      <c r="J510" s="413"/>
      <c r="K510" s="304"/>
      <c r="L510" s="418"/>
      <c r="M510" s="304"/>
      <c r="N510" s="413"/>
      <c r="O510" s="304"/>
      <c r="P510" s="304"/>
      <c r="Q510" s="304"/>
      <c r="R510" s="273"/>
      <c r="S510" s="273"/>
      <c r="T510" s="273"/>
      <c r="U510" s="273"/>
      <c r="V510" s="273"/>
      <c r="W510" s="273"/>
      <c r="X510" s="273"/>
      <c r="Y510" s="273"/>
      <c r="Z510" s="273"/>
      <c r="AA510" s="296"/>
      <c r="AB510" s="296"/>
      <c r="AC510" s="276"/>
      <c r="AD510" s="276"/>
      <c r="AE510" s="276"/>
      <c r="AF510" s="276"/>
      <c r="AG510" s="276"/>
      <c r="AH510" s="276"/>
      <c r="AI510" s="276"/>
      <c r="AJ510" s="366"/>
      <c r="AK510" s="297"/>
      <c r="AL510" s="297"/>
      <c r="AM510" s="297"/>
      <c r="AN510" s="297"/>
      <c r="AO510" s="297"/>
      <c r="AP510" s="297"/>
      <c r="AQ510" s="297"/>
      <c r="AR510" s="297"/>
      <c r="AS510" s="297"/>
      <c r="AT510" s="297"/>
      <c r="AU510" s="297"/>
      <c r="AV510" s="297"/>
      <c r="AW510" s="297"/>
      <c r="AX510" s="297"/>
      <c r="AY510" s="319"/>
      <c r="AZ510" s="297"/>
    </row>
    <row r="511" spans="1:52" s="271" customFormat="1" ht="15" x14ac:dyDescent="0.2">
      <c r="A511" s="277"/>
      <c r="B511" s="277"/>
      <c r="C511" s="560"/>
      <c r="G511" s="304"/>
      <c r="H511" s="304"/>
      <c r="I511" s="304"/>
      <c r="J511" s="413"/>
      <c r="K511" s="304"/>
      <c r="L511" s="418"/>
      <c r="M511" s="304"/>
      <c r="N511" s="413"/>
      <c r="O511" s="304"/>
      <c r="P511" s="304"/>
      <c r="Q511" s="304"/>
      <c r="R511" s="273"/>
      <c r="S511" s="273"/>
      <c r="T511" s="273"/>
      <c r="U511" s="273"/>
      <c r="V511" s="273"/>
      <c r="W511" s="273"/>
      <c r="X511" s="273"/>
      <c r="Y511" s="273"/>
      <c r="Z511" s="273"/>
      <c r="AA511" s="296"/>
      <c r="AB511" s="296"/>
      <c r="AC511" s="276"/>
      <c r="AD511" s="276"/>
      <c r="AE511" s="276"/>
      <c r="AF511" s="276"/>
      <c r="AG511" s="276"/>
      <c r="AH511" s="276"/>
      <c r="AI511" s="276"/>
      <c r="AJ511" s="366"/>
      <c r="AK511" s="297"/>
      <c r="AL511" s="297"/>
      <c r="AM511" s="297"/>
      <c r="AN511" s="297"/>
      <c r="AO511" s="297"/>
      <c r="AP511" s="297"/>
      <c r="AQ511" s="297"/>
      <c r="AR511" s="297"/>
      <c r="AS511" s="297"/>
      <c r="AT511" s="297"/>
      <c r="AU511" s="297"/>
      <c r="AV511" s="297"/>
      <c r="AW511" s="297"/>
      <c r="AX511" s="297"/>
      <c r="AY511" s="319"/>
      <c r="AZ511" s="297"/>
    </row>
    <row r="512" spans="1:52" s="271" customFormat="1" ht="15" x14ac:dyDescent="0.2">
      <c r="A512" s="277"/>
      <c r="B512" s="277"/>
      <c r="C512" s="560"/>
      <c r="G512" s="304"/>
      <c r="H512" s="304"/>
      <c r="I512" s="304"/>
      <c r="J512" s="413"/>
      <c r="K512" s="304"/>
      <c r="L512" s="418"/>
      <c r="M512" s="304"/>
      <c r="N512" s="413"/>
      <c r="O512" s="304"/>
      <c r="P512" s="304"/>
      <c r="Q512" s="304"/>
      <c r="R512" s="273"/>
      <c r="S512" s="273"/>
      <c r="T512" s="273"/>
      <c r="U512" s="273"/>
      <c r="V512" s="273"/>
      <c r="W512" s="273"/>
      <c r="X512" s="273"/>
      <c r="Y512" s="273"/>
      <c r="Z512" s="273"/>
      <c r="AA512" s="296"/>
      <c r="AB512" s="296"/>
      <c r="AC512" s="276"/>
      <c r="AD512" s="276"/>
      <c r="AE512" s="276"/>
      <c r="AF512" s="276"/>
      <c r="AG512" s="276"/>
      <c r="AH512" s="276"/>
      <c r="AI512" s="276"/>
      <c r="AJ512" s="366"/>
      <c r="AK512" s="297"/>
      <c r="AL512" s="297"/>
      <c r="AM512" s="297"/>
      <c r="AN512" s="297"/>
      <c r="AO512" s="297"/>
      <c r="AP512" s="297"/>
      <c r="AQ512" s="297"/>
      <c r="AR512" s="297"/>
      <c r="AS512" s="297"/>
      <c r="AT512" s="297"/>
      <c r="AU512" s="297"/>
      <c r="AV512" s="297"/>
      <c r="AW512" s="297"/>
      <c r="AX512" s="297"/>
      <c r="AY512" s="319"/>
      <c r="AZ512" s="297"/>
    </row>
    <row r="513" spans="1:52" s="271" customFormat="1" ht="15" x14ac:dyDescent="0.2">
      <c r="A513" s="277"/>
      <c r="B513" s="277"/>
      <c r="C513" s="560"/>
      <c r="G513" s="304"/>
      <c r="H513" s="304"/>
      <c r="I513" s="304"/>
      <c r="J513" s="413"/>
      <c r="K513" s="304"/>
      <c r="L513" s="418"/>
      <c r="M513" s="304"/>
      <c r="N513" s="413"/>
      <c r="O513" s="304"/>
      <c r="P513" s="304"/>
      <c r="Q513" s="304"/>
      <c r="R513" s="273"/>
      <c r="S513" s="273"/>
      <c r="T513" s="273"/>
      <c r="U513" s="273"/>
      <c r="V513" s="273"/>
      <c r="W513" s="273"/>
      <c r="X513" s="273"/>
      <c r="Y513" s="273"/>
      <c r="Z513" s="273"/>
      <c r="AA513" s="296"/>
      <c r="AB513" s="296"/>
      <c r="AC513" s="276"/>
      <c r="AD513" s="276"/>
      <c r="AE513" s="276"/>
      <c r="AF513" s="276"/>
      <c r="AG513" s="276"/>
      <c r="AH513" s="276"/>
      <c r="AI513" s="276"/>
      <c r="AJ513" s="366"/>
      <c r="AK513" s="297"/>
      <c r="AL513" s="297"/>
      <c r="AM513" s="297"/>
      <c r="AN513" s="297"/>
      <c r="AO513" s="297"/>
      <c r="AP513" s="297"/>
      <c r="AQ513" s="297"/>
      <c r="AR513" s="297"/>
      <c r="AS513" s="297"/>
      <c r="AT513" s="297"/>
      <c r="AU513" s="297"/>
      <c r="AV513" s="297"/>
      <c r="AW513" s="297"/>
      <c r="AX513" s="297"/>
      <c r="AY513" s="319"/>
      <c r="AZ513" s="297"/>
    </row>
    <row r="514" spans="1:52" s="271" customFormat="1" ht="15" x14ac:dyDescent="0.2">
      <c r="A514" s="277"/>
      <c r="B514" s="277"/>
      <c r="C514" s="560"/>
      <c r="G514" s="304"/>
      <c r="H514" s="304"/>
      <c r="I514" s="304"/>
      <c r="J514" s="413"/>
      <c r="K514" s="304"/>
      <c r="L514" s="418"/>
      <c r="M514" s="304"/>
      <c r="N514" s="413"/>
      <c r="O514" s="304"/>
      <c r="P514" s="304"/>
      <c r="Q514" s="304"/>
      <c r="R514" s="273"/>
      <c r="S514" s="273"/>
      <c r="T514" s="273"/>
      <c r="U514" s="273"/>
      <c r="V514" s="273"/>
      <c r="W514" s="273"/>
      <c r="X514" s="273"/>
      <c r="Y514" s="273"/>
      <c r="Z514" s="273"/>
      <c r="AA514" s="296"/>
      <c r="AB514" s="296"/>
      <c r="AC514" s="276"/>
      <c r="AD514" s="276"/>
      <c r="AE514" s="276"/>
      <c r="AF514" s="276"/>
      <c r="AG514" s="276"/>
      <c r="AH514" s="276"/>
      <c r="AI514" s="276"/>
      <c r="AJ514" s="366"/>
      <c r="AK514" s="297"/>
      <c r="AL514" s="297"/>
      <c r="AM514" s="297"/>
      <c r="AN514" s="297"/>
      <c r="AO514" s="297"/>
      <c r="AP514" s="297"/>
      <c r="AQ514" s="297"/>
      <c r="AR514" s="297"/>
      <c r="AS514" s="297"/>
      <c r="AT514" s="297"/>
      <c r="AU514" s="297"/>
      <c r="AV514" s="297"/>
      <c r="AW514" s="297"/>
      <c r="AX514" s="297"/>
      <c r="AY514" s="319"/>
      <c r="AZ514" s="297"/>
    </row>
    <row r="515" spans="1:52" s="271" customFormat="1" ht="15" x14ac:dyDescent="0.2">
      <c r="A515" s="277"/>
      <c r="B515" s="277"/>
      <c r="C515" s="560"/>
      <c r="G515" s="304"/>
      <c r="H515" s="304"/>
      <c r="I515" s="304"/>
      <c r="J515" s="413"/>
      <c r="K515" s="304"/>
      <c r="L515" s="418"/>
      <c r="M515" s="304"/>
      <c r="N515" s="413"/>
      <c r="O515" s="304"/>
      <c r="P515" s="304"/>
      <c r="Q515" s="304"/>
      <c r="R515" s="273"/>
      <c r="S515" s="273"/>
      <c r="T515" s="273"/>
      <c r="U515" s="273"/>
      <c r="V515" s="273"/>
      <c r="W515" s="273"/>
      <c r="X515" s="273"/>
      <c r="Y515" s="273"/>
      <c r="Z515" s="273"/>
      <c r="AA515" s="296"/>
      <c r="AB515" s="296"/>
      <c r="AC515" s="276"/>
      <c r="AD515" s="276"/>
      <c r="AE515" s="276"/>
      <c r="AF515" s="276"/>
      <c r="AG515" s="276"/>
      <c r="AH515" s="276"/>
      <c r="AI515" s="276"/>
      <c r="AJ515" s="366"/>
      <c r="AK515" s="297"/>
      <c r="AL515" s="297"/>
      <c r="AM515" s="297"/>
      <c r="AN515" s="297"/>
      <c r="AO515" s="297"/>
      <c r="AP515" s="297"/>
      <c r="AQ515" s="297"/>
      <c r="AR515" s="297"/>
      <c r="AS515" s="297"/>
      <c r="AT515" s="297"/>
      <c r="AU515" s="297"/>
      <c r="AV515" s="297"/>
      <c r="AW515" s="297"/>
      <c r="AX515" s="297"/>
      <c r="AY515" s="319"/>
      <c r="AZ515" s="297"/>
    </row>
    <row r="516" spans="1:52" s="271" customFormat="1" ht="15" x14ac:dyDescent="0.2">
      <c r="A516" s="277"/>
      <c r="B516" s="277"/>
      <c r="C516" s="560"/>
      <c r="G516" s="304"/>
      <c r="H516" s="304"/>
      <c r="I516" s="304"/>
      <c r="J516" s="413"/>
      <c r="K516" s="304"/>
      <c r="L516" s="418"/>
      <c r="M516" s="304"/>
      <c r="N516" s="413"/>
      <c r="O516" s="304"/>
      <c r="P516" s="304"/>
      <c r="Q516" s="304"/>
      <c r="R516" s="273"/>
      <c r="S516" s="273"/>
      <c r="T516" s="273"/>
      <c r="U516" s="273"/>
      <c r="V516" s="273"/>
      <c r="W516" s="273"/>
      <c r="X516" s="273"/>
      <c r="Y516" s="273"/>
      <c r="Z516" s="273"/>
      <c r="AA516" s="296"/>
      <c r="AB516" s="296"/>
      <c r="AC516" s="276"/>
      <c r="AD516" s="276"/>
      <c r="AE516" s="276"/>
      <c r="AF516" s="276"/>
      <c r="AG516" s="276"/>
      <c r="AH516" s="276"/>
      <c r="AI516" s="276"/>
      <c r="AJ516" s="366"/>
      <c r="AK516" s="297"/>
      <c r="AL516" s="297"/>
      <c r="AM516" s="297"/>
      <c r="AN516" s="297"/>
      <c r="AO516" s="297"/>
      <c r="AP516" s="297"/>
      <c r="AQ516" s="297"/>
      <c r="AR516" s="297"/>
      <c r="AS516" s="297"/>
      <c r="AT516" s="297"/>
      <c r="AU516" s="297"/>
      <c r="AV516" s="297"/>
      <c r="AW516" s="297"/>
      <c r="AX516" s="297"/>
      <c r="AY516" s="319"/>
      <c r="AZ516" s="297"/>
    </row>
    <row r="517" spans="1:52" s="271" customFormat="1" ht="15" x14ac:dyDescent="0.2">
      <c r="A517" s="277"/>
      <c r="B517" s="277"/>
      <c r="C517" s="560"/>
      <c r="G517" s="304"/>
      <c r="H517" s="304"/>
      <c r="I517" s="304"/>
      <c r="J517" s="413"/>
      <c r="K517" s="304"/>
      <c r="L517" s="418"/>
      <c r="M517" s="304"/>
      <c r="N517" s="413"/>
      <c r="O517" s="304"/>
      <c r="P517" s="304"/>
      <c r="Q517" s="304"/>
      <c r="R517" s="273"/>
      <c r="S517" s="273"/>
      <c r="T517" s="273"/>
      <c r="U517" s="273"/>
      <c r="V517" s="273"/>
      <c r="W517" s="273"/>
      <c r="X517" s="273"/>
      <c r="Y517" s="273"/>
      <c r="Z517" s="273"/>
      <c r="AA517" s="296"/>
      <c r="AB517" s="296"/>
      <c r="AC517" s="276"/>
      <c r="AD517" s="276"/>
      <c r="AE517" s="276"/>
      <c r="AF517" s="276"/>
      <c r="AG517" s="276"/>
      <c r="AH517" s="276"/>
      <c r="AI517" s="276"/>
      <c r="AJ517" s="366"/>
      <c r="AK517" s="297"/>
      <c r="AL517" s="297"/>
      <c r="AM517" s="297"/>
      <c r="AN517" s="297"/>
      <c r="AO517" s="297"/>
      <c r="AP517" s="297"/>
      <c r="AQ517" s="297"/>
      <c r="AR517" s="297"/>
      <c r="AS517" s="297"/>
      <c r="AT517" s="297"/>
      <c r="AU517" s="297"/>
      <c r="AV517" s="297"/>
      <c r="AW517" s="297"/>
      <c r="AX517" s="297"/>
      <c r="AY517" s="319"/>
      <c r="AZ517" s="297"/>
    </row>
    <row r="518" spans="1:52" s="271" customFormat="1" ht="15" x14ac:dyDescent="0.2">
      <c r="A518" s="277"/>
      <c r="B518" s="277"/>
      <c r="C518" s="560"/>
      <c r="G518" s="304"/>
      <c r="H518" s="304"/>
      <c r="I518" s="304"/>
      <c r="J518" s="413"/>
      <c r="K518" s="304"/>
      <c r="L518" s="418"/>
      <c r="M518" s="304"/>
      <c r="N518" s="413"/>
      <c r="O518" s="304"/>
      <c r="P518" s="304"/>
      <c r="Q518" s="304"/>
      <c r="R518" s="273"/>
      <c r="S518" s="273"/>
      <c r="T518" s="273"/>
      <c r="U518" s="273"/>
      <c r="V518" s="273"/>
      <c r="W518" s="273"/>
      <c r="X518" s="273"/>
      <c r="Y518" s="273"/>
      <c r="Z518" s="273"/>
      <c r="AA518" s="296"/>
      <c r="AB518" s="296"/>
      <c r="AC518" s="276"/>
      <c r="AD518" s="276"/>
      <c r="AE518" s="276"/>
      <c r="AF518" s="276"/>
      <c r="AG518" s="276"/>
      <c r="AH518" s="276"/>
      <c r="AI518" s="276"/>
      <c r="AJ518" s="366"/>
      <c r="AK518" s="297"/>
      <c r="AL518" s="297"/>
      <c r="AM518" s="297"/>
      <c r="AN518" s="297"/>
      <c r="AO518" s="297"/>
      <c r="AP518" s="297"/>
      <c r="AQ518" s="297"/>
      <c r="AR518" s="297"/>
      <c r="AS518" s="297"/>
      <c r="AT518" s="297"/>
      <c r="AU518" s="297"/>
      <c r="AV518" s="297"/>
      <c r="AW518" s="297"/>
      <c r="AX518" s="297"/>
      <c r="AY518" s="319"/>
      <c r="AZ518" s="297"/>
    </row>
    <row r="519" spans="1:52" s="271" customFormat="1" ht="15" x14ac:dyDescent="0.2">
      <c r="A519" s="277"/>
      <c r="B519" s="277"/>
      <c r="C519" s="560"/>
      <c r="G519" s="304"/>
      <c r="H519" s="304"/>
      <c r="I519" s="304"/>
      <c r="J519" s="413"/>
      <c r="K519" s="304"/>
      <c r="L519" s="418"/>
      <c r="M519" s="304"/>
      <c r="N519" s="413"/>
      <c r="O519" s="304"/>
      <c r="P519" s="304"/>
      <c r="Q519" s="304"/>
      <c r="R519" s="273"/>
      <c r="S519" s="273"/>
      <c r="T519" s="273"/>
      <c r="U519" s="273"/>
      <c r="V519" s="273"/>
      <c r="W519" s="273"/>
      <c r="X519" s="273"/>
      <c r="Y519" s="273"/>
      <c r="Z519" s="273"/>
      <c r="AA519" s="296"/>
      <c r="AB519" s="296"/>
      <c r="AC519" s="276"/>
      <c r="AD519" s="276"/>
      <c r="AE519" s="276"/>
      <c r="AF519" s="276"/>
      <c r="AG519" s="276"/>
      <c r="AH519" s="276"/>
      <c r="AI519" s="276"/>
      <c r="AJ519" s="366"/>
      <c r="AK519" s="297"/>
      <c r="AL519" s="297"/>
      <c r="AM519" s="297"/>
      <c r="AN519" s="297"/>
      <c r="AO519" s="297"/>
      <c r="AP519" s="297"/>
      <c r="AQ519" s="297"/>
      <c r="AR519" s="297"/>
      <c r="AS519" s="297"/>
      <c r="AT519" s="297"/>
      <c r="AU519" s="297"/>
      <c r="AV519" s="297"/>
      <c r="AW519" s="297"/>
      <c r="AX519" s="297"/>
      <c r="AY519" s="319"/>
      <c r="AZ519" s="297"/>
    </row>
    <row r="520" spans="1:52" s="271" customFormat="1" ht="15" x14ac:dyDescent="0.2">
      <c r="A520" s="277"/>
      <c r="B520" s="277"/>
      <c r="C520" s="560"/>
      <c r="G520" s="304"/>
      <c r="H520" s="304"/>
      <c r="I520" s="304"/>
      <c r="J520" s="413"/>
      <c r="K520" s="304"/>
      <c r="L520" s="418"/>
      <c r="M520" s="304"/>
      <c r="N520" s="413"/>
      <c r="O520" s="304"/>
      <c r="P520" s="304"/>
      <c r="Q520" s="304"/>
      <c r="R520" s="273"/>
      <c r="S520" s="273"/>
      <c r="T520" s="273"/>
      <c r="U520" s="273"/>
      <c r="V520" s="273"/>
      <c r="W520" s="273"/>
      <c r="X520" s="273"/>
      <c r="Y520" s="273"/>
      <c r="Z520" s="273"/>
      <c r="AA520" s="296"/>
      <c r="AB520" s="296"/>
      <c r="AC520" s="276"/>
      <c r="AD520" s="276"/>
      <c r="AE520" s="276"/>
      <c r="AF520" s="276"/>
      <c r="AG520" s="276"/>
      <c r="AH520" s="276"/>
      <c r="AI520" s="276"/>
      <c r="AJ520" s="366"/>
      <c r="AK520" s="297"/>
      <c r="AL520" s="297"/>
      <c r="AM520" s="297"/>
      <c r="AN520" s="297"/>
      <c r="AO520" s="297"/>
      <c r="AP520" s="297"/>
      <c r="AQ520" s="297"/>
      <c r="AR520" s="297"/>
      <c r="AS520" s="297"/>
      <c r="AT520" s="297"/>
      <c r="AU520" s="297"/>
      <c r="AV520" s="297"/>
      <c r="AW520" s="297"/>
      <c r="AX520" s="297"/>
      <c r="AY520" s="319"/>
      <c r="AZ520" s="297"/>
    </row>
    <row r="521" spans="1:52" s="271" customFormat="1" ht="15" x14ac:dyDescent="0.2">
      <c r="A521" s="277"/>
      <c r="B521" s="277"/>
      <c r="C521" s="560"/>
      <c r="G521" s="304"/>
      <c r="H521" s="304"/>
      <c r="I521" s="304"/>
      <c r="J521" s="413"/>
      <c r="K521" s="304"/>
      <c r="L521" s="418"/>
      <c r="M521" s="304"/>
      <c r="N521" s="413"/>
      <c r="O521" s="304"/>
      <c r="P521" s="304"/>
      <c r="Q521" s="304"/>
      <c r="R521" s="273"/>
      <c r="S521" s="273"/>
      <c r="T521" s="273"/>
      <c r="U521" s="273"/>
      <c r="V521" s="273"/>
      <c r="W521" s="273"/>
      <c r="X521" s="273"/>
      <c r="Y521" s="273"/>
      <c r="Z521" s="273"/>
      <c r="AA521" s="296"/>
      <c r="AB521" s="296"/>
      <c r="AC521" s="276"/>
      <c r="AD521" s="276"/>
      <c r="AE521" s="276"/>
      <c r="AF521" s="276"/>
      <c r="AG521" s="276"/>
      <c r="AH521" s="276"/>
      <c r="AI521" s="276"/>
      <c r="AJ521" s="366"/>
      <c r="AK521" s="297"/>
      <c r="AL521" s="297"/>
      <c r="AM521" s="297"/>
      <c r="AN521" s="297"/>
      <c r="AO521" s="297"/>
      <c r="AP521" s="297"/>
      <c r="AQ521" s="297"/>
      <c r="AR521" s="297"/>
      <c r="AS521" s="297"/>
      <c r="AT521" s="297"/>
      <c r="AU521" s="297"/>
      <c r="AV521" s="297"/>
      <c r="AW521" s="297"/>
      <c r="AX521" s="297"/>
      <c r="AY521" s="319"/>
      <c r="AZ521" s="297"/>
    </row>
    <row r="522" spans="1:52" s="271" customFormat="1" ht="15" x14ac:dyDescent="0.2">
      <c r="A522" s="277"/>
      <c r="B522" s="277"/>
      <c r="C522" s="560"/>
      <c r="G522" s="304"/>
      <c r="H522" s="304"/>
      <c r="I522" s="304"/>
      <c r="J522" s="413"/>
      <c r="K522" s="304"/>
      <c r="L522" s="418"/>
      <c r="M522" s="304"/>
      <c r="N522" s="413"/>
      <c r="O522" s="304"/>
      <c r="P522" s="304"/>
      <c r="Q522" s="304"/>
      <c r="R522" s="273"/>
      <c r="S522" s="273"/>
      <c r="T522" s="273"/>
      <c r="U522" s="273"/>
      <c r="V522" s="273"/>
      <c r="W522" s="273"/>
      <c r="X522" s="273"/>
      <c r="Y522" s="273"/>
      <c r="Z522" s="273"/>
      <c r="AA522" s="296"/>
      <c r="AB522" s="296"/>
      <c r="AC522" s="276"/>
      <c r="AD522" s="276"/>
      <c r="AE522" s="276"/>
      <c r="AF522" s="276"/>
      <c r="AG522" s="276"/>
      <c r="AH522" s="276"/>
      <c r="AI522" s="276"/>
      <c r="AJ522" s="366"/>
      <c r="AK522" s="297"/>
      <c r="AL522" s="297"/>
      <c r="AM522" s="297"/>
      <c r="AN522" s="297"/>
      <c r="AO522" s="297"/>
      <c r="AP522" s="297"/>
      <c r="AQ522" s="297"/>
      <c r="AR522" s="297"/>
      <c r="AS522" s="297"/>
      <c r="AT522" s="297"/>
      <c r="AU522" s="297"/>
      <c r="AV522" s="297"/>
      <c r="AW522" s="297"/>
      <c r="AX522" s="297"/>
      <c r="AY522" s="319"/>
      <c r="AZ522" s="297"/>
    </row>
    <row r="523" spans="1:52" s="271" customFormat="1" ht="15" x14ac:dyDescent="0.2">
      <c r="A523" s="277"/>
      <c r="B523" s="277"/>
      <c r="C523" s="560"/>
      <c r="G523" s="304"/>
      <c r="H523" s="304"/>
      <c r="I523" s="304"/>
      <c r="J523" s="413"/>
      <c r="K523" s="304"/>
      <c r="L523" s="418"/>
      <c r="M523" s="304"/>
      <c r="N523" s="413"/>
      <c r="O523" s="304"/>
      <c r="P523" s="304"/>
      <c r="Q523" s="304"/>
      <c r="R523" s="273"/>
      <c r="S523" s="273"/>
      <c r="T523" s="273"/>
      <c r="U523" s="273"/>
      <c r="V523" s="273"/>
      <c r="W523" s="273"/>
      <c r="X523" s="273"/>
      <c r="Y523" s="273"/>
      <c r="Z523" s="273"/>
      <c r="AA523" s="296"/>
      <c r="AB523" s="296"/>
      <c r="AC523" s="276"/>
      <c r="AD523" s="276"/>
      <c r="AE523" s="276"/>
      <c r="AF523" s="276"/>
      <c r="AG523" s="276"/>
      <c r="AH523" s="276"/>
      <c r="AI523" s="276"/>
      <c r="AJ523" s="366"/>
      <c r="AK523" s="297"/>
      <c r="AL523" s="297"/>
      <c r="AM523" s="297"/>
      <c r="AN523" s="297"/>
      <c r="AO523" s="297"/>
      <c r="AP523" s="297"/>
      <c r="AQ523" s="297"/>
      <c r="AR523" s="297"/>
      <c r="AS523" s="297"/>
      <c r="AT523" s="297"/>
      <c r="AU523" s="297"/>
      <c r="AV523" s="297"/>
      <c r="AW523" s="297"/>
      <c r="AX523" s="297"/>
      <c r="AY523" s="319"/>
      <c r="AZ523" s="297"/>
    </row>
    <row r="524" spans="1:52" s="271" customFormat="1" ht="15" x14ac:dyDescent="0.2">
      <c r="A524" s="277"/>
      <c r="B524" s="277"/>
      <c r="C524" s="560"/>
      <c r="G524" s="304"/>
      <c r="H524" s="304"/>
      <c r="I524" s="304"/>
      <c r="J524" s="413"/>
      <c r="K524" s="304"/>
      <c r="L524" s="418"/>
      <c r="M524" s="304"/>
      <c r="N524" s="413"/>
      <c r="O524" s="304"/>
      <c r="P524" s="304"/>
      <c r="Q524" s="304"/>
      <c r="R524" s="273"/>
      <c r="S524" s="273"/>
      <c r="T524" s="273"/>
      <c r="U524" s="273"/>
      <c r="V524" s="273"/>
      <c r="W524" s="273"/>
      <c r="X524" s="273"/>
      <c r="Y524" s="273"/>
      <c r="Z524" s="273"/>
      <c r="AA524" s="296"/>
      <c r="AB524" s="296"/>
      <c r="AC524" s="276"/>
      <c r="AD524" s="276"/>
      <c r="AE524" s="276"/>
      <c r="AF524" s="276"/>
      <c r="AG524" s="276"/>
      <c r="AH524" s="276"/>
      <c r="AI524" s="276"/>
      <c r="AJ524" s="366"/>
      <c r="AK524" s="297"/>
      <c r="AL524" s="297"/>
      <c r="AM524" s="297"/>
      <c r="AN524" s="297"/>
      <c r="AO524" s="297"/>
      <c r="AP524" s="297"/>
      <c r="AQ524" s="297"/>
      <c r="AR524" s="297"/>
      <c r="AS524" s="297"/>
      <c r="AT524" s="297"/>
      <c r="AU524" s="297"/>
      <c r="AV524" s="297"/>
      <c r="AW524" s="297"/>
      <c r="AX524" s="297"/>
      <c r="AY524" s="319"/>
      <c r="AZ524" s="297"/>
    </row>
    <row r="525" spans="1:52" s="271" customFormat="1" ht="15" x14ac:dyDescent="0.2">
      <c r="A525" s="277"/>
      <c r="B525" s="277"/>
      <c r="C525" s="560"/>
      <c r="G525" s="304"/>
      <c r="H525" s="304"/>
      <c r="I525" s="304"/>
      <c r="J525" s="413"/>
      <c r="K525" s="304"/>
      <c r="L525" s="418"/>
      <c r="M525" s="304"/>
      <c r="N525" s="413"/>
      <c r="O525" s="304"/>
      <c r="P525" s="304"/>
      <c r="Q525" s="304"/>
      <c r="R525" s="273"/>
      <c r="S525" s="273"/>
      <c r="T525" s="273"/>
      <c r="U525" s="273"/>
      <c r="V525" s="273"/>
      <c r="W525" s="273"/>
      <c r="X525" s="273"/>
      <c r="Y525" s="273"/>
      <c r="Z525" s="273"/>
      <c r="AA525" s="296"/>
      <c r="AB525" s="296"/>
      <c r="AC525" s="276"/>
      <c r="AD525" s="276"/>
      <c r="AE525" s="276"/>
      <c r="AF525" s="276"/>
      <c r="AG525" s="276"/>
      <c r="AH525" s="276"/>
      <c r="AI525" s="276"/>
      <c r="AJ525" s="366"/>
      <c r="AK525" s="297"/>
      <c r="AL525" s="297"/>
      <c r="AM525" s="297"/>
      <c r="AN525" s="297"/>
      <c r="AO525" s="297"/>
      <c r="AP525" s="297"/>
      <c r="AQ525" s="297"/>
      <c r="AR525" s="297"/>
      <c r="AS525" s="297"/>
      <c r="AT525" s="297"/>
      <c r="AU525" s="297"/>
      <c r="AV525" s="297"/>
      <c r="AW525" s="297"/>
      <c r="AX525" s="297"/>
      <c r="AY525" s="319"/>
      <c r="AZ525" s="297"/>
    </row>
    <row r="526" spans="1:52" s="271" customFormat="1" ht="15" x14ac:dyDescent="0.2">
      <c r="A526" s="277"/>
      <c r="B526" s="277"/>
      <c r="C526" s="560"/>
      <c r="G526" s="304"/>
      <c r="H526" s="304"/>
      <c r="I526" s="304"/>
      <c r="J526" s="413"/>
      <c r="K526" s="304"/>
      <c r="L526" s="418"/>
      <c r="M526" s="304"/>
      <c r="N526" s="413"/>
      <c r="O526" s="304"/>
      <c r="P526" s="304"/>
      <c r="Q526" s="304"/>
      <c r="R526" s="273"/>
      <c r="S526" s="273"/>
      <c r="T526" s="273"/>
      <c r="U526" s="273"/>
      <c r="V526" s="273"/>
      <c r="W526" s="273"/>
      <c r="X526" s="273"/>
      <c r="Y526" s="273"/>
      <c r="Z526" s="273"/>
      <c r="AA526" s="296"/>
      <c r="AB526" s="296"/>
      <c r="AC526" s="276"/>
      <c r="AD526" s="276"/>
      <c r="AE526" s="276"/>
      <c r="AF526" s="276"/>
      <c r="AG526" s="276"/>
      <c r="AH526" s="276"/>
      <c r="AI526" s="276"/>
      <c r="AJ526" s="366"/>
      <c r="AK526" s="297"/>
      <c r="AL526" s="297"/>
      <c r="AM526" s="297"/>
      <c r="AN526" s="297"/>
      <c r="AO526" s="297"/>
      <c r="AP526" s="297"/>
      <c r="AQ526" s="297"/>
      <c r="AR526" s="297"/>
      <c r="AS526" s="297"/>
      <c r="AT526" s="297"/>
      <c r="AU526" s="297"/>
      <c r="AV526" s="297"/>
      <c r="AW526" s="297"/>
      <c r="AX526" s="297"/>
      <c r="AY526" s="319"/>
      <c r="AZ526" s="297"/>
    </row>
    <row r="527" spans="1:52" s="271" customFormat="1" ht="15" x14ac:dyDescent="0.2">
      <c r="A527" s="277"/>
      <c r="B527" s="277"/>
      <c r="C527" s="560"/>
      <c r="G527" s="304"/>
      <c r="H527" s="304"/>
      <c r="I527" s="304"/>
      <c r="J527" s="413"/>
      <c r="K527" s="304"/>
      <c r="L527" s="418"/>
      <c r="M527" s="304"/>
      <c r="N527" s="413"/>
      <c r="O527" s="304"/>
      <c r="P527" s="304"/>
      <c r="Q527" s="304"/>
      <c r="R527" s="273"/>
      <c r="S527" s="273"/>
      <c r="T527" s="273"/>
      <c r="U527" s="273"/>
      <c r="V527" s="273"/>
      <c r="W527" s="273"/>
      <c r="X527" s="273"/>
      <c r="Y527" s="273"/>
      <c r="Z527" s="273"/>
      <c r="AA527" s="296"/>
      <c r="AB527" s="296"/>
      <c r="AC527" s="276"/>
      <c r="AD527" s="276"/>
      <c r="AE527" s="276"/>
      <c r="AF527" s="276"/>
      <c r="AG527" s="276"/>
      <c r="AH527" s="276"/>
      <c r="AI527" s="276"/>
      <c r="AJ527" s="366"/>
      <c r="AK527" s="297"/>
      <c r="AL527" s="297"/>
      <c r="AM527" s="297"/>
      <c r="AN527" s="297"/>
      <c r="AO527" s="297"/>
      <c r="AP527" s="297"/>
      <c r="AQ527" s="297"/>
      <c r="AR527" s="297"/>
      <c r="AS527" s="297"/>
      <c r="AT527" s="297"/>
      <c r="AU527" s="297"/>
      <c r="AV527" s="297"/>
      <c r="AW527" s="297"/>
      <c r="AX527" s="297"/>
      <c r="AY527" s="319"/>
      <c r="AZ527" s="297"/>
    </row>
    <row r="528" spans="1:52" s="271" customFormat="1" ht="15" x14ac:dyDescent="0.2">
      <c r="A528" s="277"/>
      <c r="B528" s="277"/>
      <c r="C528" s="560"/>
      <c r="G528" s="304"/>
      <c r="H528" s="304"/>
      <c r="I528" s="304"/>
      <c r="J528" s="413"/>
      <c r="K528" s="304"/>
      <c r="L528" s="418"/>
      <c r="M528" s="304"/>
      <c r="N528" s="413"/>
      <c r="O528" s="304"/>
      <c r="P528" s="304"/>
      <c r="Q528" s="304"/>
      <c r="R528" s="273"/>
      <c r="S528" s="273"/>
      <c r="T528" s="273"/>
      <c r="U528" s="273"/>
      <c r="V528" s="273"/>
      <c r="W528" s="273"/>
      <c r="X528" s="273"/>
      <c r="Y528" s="273"/>
      <c r="Z528" s="273"/>
      <c r="AA528" s="296"/>
      <c r="AB528" s="296"/>
      <c r="AC528" s="276"/>
      <c r="AD528" s="276"/>
      <c r="AE528" s="276"/>
      <c r="AF528" s="276"/>
      <c r="AG528" s="276"/>
      <c r="AH528" s="276"/>
      <c r="AI528" s="276"/>
      <c r="AJ528" s="366"/>
      <c r="AK528" s="297"/>
      <c r="AL528" s="297"/>
      <c r="AM528" s="297"/>
      <c r="AN528" s="297"/>
      <c r="AO528" s="297"/>
      <c r="AP528" s="297"/>
      <c r="AQ528" s="297"/>
      <c r="AR528" s="297"/>
      <c r="AS528" s="297"/>
      <c r="AT528" s="297"/>
      <c r="AU528" s="297"/>
      <c r="AV528" s="297"/>
      <c r="AW528" s="297"/>
      <c r="AX528" s="297"/>
      <c r="AY528" s="319"/>
      <c r="AZ528" s="297"/>
    </row>
    <row r="529" spans="1:52" s="271" customFormat="1" ht="15" x14ac:dyDescent="0.2">
      <c r="A529" s="277"/>
      <c r="B529" s="277"/>
      <c r="C529" s="560"/>
      <c r="G529" s="304"/>
      <c r="H529" s="304"/>
      <c r="I529" s="304"/>
      <c r="J529" s="413"/>
      <c r="K529" s="304"/>
      <c r="L529" s="418"/>
      <c r="M529" s="304"/>
      <c r="N529" s="413"/>
      <c r="O529" s="304"/>
      <c r="P529" s="304"/>
      <c r="Q529" s="304"/>
      <c r="R529" s="273"/>
      <c r="S529" s="273"/>
      <c r="T529" s="273"/>
      <c r="U529" s="273"/>
      <c r="V529" s="273"/>
      <c r="W529" s="273"/>
      <c r="X529" s="273"/>
      <c r="Y529" s="273"/>
      <c r="Z529" s="273"/>
      <c r="AA529" s="296"/>
      <c r="AB529" s="296"/>
      <c r="AC529" s="276"/>
      <c r="AD529" s="276"/>
      <c r="AE529" s="276"/>
      <c r="AF529" s="276"/>
      <c r="AG529" s="276"/>
      <c r="AH529" s="276"/>
      <c r="AI529" s="276"/>
      <c r="AJ529" s="366"/>
      <c r="AK529" s="297"/>
      <c r="AL529" s="297"/>
      <c r="AM529" s="297"/>
      <c r="AN529" s="297"/>
      <c r="AO529" s="297"/>
      <c r="AP529" s="297"/>
      <c r="AQ529" s="297"/>
      <c r="AR529" s="297"/>
      <c r="AS529" s="297"/>
      <c r="AT529" s="297"/>
      <c r="AU529" s="297"/>
      <c r="AV529" s="297"/>
      <c r="AW529" s="297"/>
      <c r="AX529" s="297"/>
      <c r="AY529" s="319"/>
      <c r="AZ529" s="297"/>
    </row>
    <row r="530" spans="1:52" s="271" customFormat="1" ht="15" x14ac:dyDescent="0.2">
      <c r="A530" s="277"/>
      <c r="B530" s="277"/>
      <c r="C530" s="560"/>
      <c r="G530" s="304"/>
      <c r="H530" s="304"/>
      <c r="I530" s="304"/>
      <c r="J530" s="413"/>
      <c r="K530" s="304"/>
      <c r="L530" s="418"/>
      <c r="M530" s="304"/>
      <c r="N530" s="413"/>
      <c r="O530" s="304"/>
      <c r="P530" s="304"/>
      <c r="Q530" s="304"/>
      <c r="R530" s="273"/>
      <c r="S530" s="273"/>
      <c r="T530" s="273"/>
      <c r="U530" s="273"/>
      <c r="V530" s="273"/>
      <c r="W530" s="273"/>
      <c r="X530" s="273"/>
      <c r="Y530" s="273"/>
      <c r="Z530" s="273"/>
      <c r="AA530" s="296"/>
      <c r="AB530" s="296"/>
      <c r="AC530" s="276"/>
      <c r="AD530" s="276"/>
      <c r="AE530" s="276"/>
      <c r="AF530" s="276"/>
      <c r="AG530" s="276"/>
      <c r="AH530" s="276"/>
      <c r="AI530" s="276"/>
      <c r="AJ530" s="366"/>
      <c r="AK530" s="297"/>
      <c r="AL530" s="297"/>
      <c r="AM530" s="297"/>
      <c r="AN530" s="297"/>
      <c r="AO530" s="297"/>
      <c r="AP530" s="297"/>
      <c r="AQ530" s="297"/>
      <c r="AR530" s="297"/>
      <c r="AS530" s="297"/>
      <c r="AT530" s="297"/>
      <c r="AU530" s="297"/>
      <c r="AV530" s="297"/>
      <c r="AW530" s="297"/>
      <c r="AX530" s="297"/>
      <c r="AY530" s="319"/>
      <c r="AZ530" s="297"/>
    </row>
    <row r="531" spans="1:52" s="271" customFormat="1" ht="15" x14ac:dyDescent="0.2">
      <c r="A531" s="277"/>
      <c r="B531" s="277"/>
      <c r="C531" s="560"/>
      <c r="G531" s="304"/>
      <c r="H531" s="304"/>
      <c r="I531" s="304"/>
      <c r="J531" s="413"/>
      <c r="K531" s="304"/>
      <c r="L531" s="418"/>
      <c r="M531" s="304"/>
      <c r="N531" s="413"/>
      <c r="O531" s="304"/>
      <c r="P531" s="304"/>
      <c r="Q531" s="304"/>
      <c r="R531" s="273"/>
      <c r="S531" s="273"/>
      <c r="T531" s="273"/>
      <c r="U531" s="273"/>
      <c r="V531" s="273"/>
      <c r="W531" s="273"/>
      <c r="X531" s="273"/>
      <c r="Y531" s="273"/>
      <c r="Z531" s="273"/>
      <c r="AA531" s="296"/>
      <c r="AB531" s="296"/>
      <c r="AC531" s="276"/>
      <c r="AD531" s="276"/>
      <c r="AE531" s="276"/>
      <c r="AF531" s="276"/>
      <c r="AG531" s="276"/>
      <c r="AH531" s="276"/>
      <c r="AI531" s="276"/>
      <c r="AJ531" s="366"/>
      <c r="AK531" s="297"/>
      <c r="AL531" s="297"/>
      <c r="AM531" s="297"/>
      <c r="AN531" s="297"/>
      <c r="AO531" s="297"/>
      <c r="AP531" s="297"/>
      <c r="AQ531" s="297"/>
      <c r="AR531" s="297"/>
      <c r="AS531" s="297"/>
      <c r="AT531" s="297"/>
      <c r="AU531" s="297"/>
      <c r="AV531" s="297"/>
      <c r="AW531" s="297"/>
      <c r="AX531" s="297"/>
      <c r="AY531" s="319"/>
      <c r="AZ531" s="297"/>
    </row>
    <row r="532" spans="1:52" s="271" customFormat="1" ht="15" x14ac:dyDescent="0.2">
      <c r="A532" s="277"/>
      <c r="B532" s="277"/>
      <c r="C532" s="560"/>
      <c r="G532" s="304"/>
      <c r="H532" s="304"/>
      <c r="I532" s="304"/>
      <c r="J532" s="413"/>
      <c r="K532" s="304"/>
      <c r="L532" s="418"/>
      <c r="M532" s="304"/>
      <c r="N532" s="413"/>
      <c r="O532" s="304"/>
      <c r="P532" s="304"/>
      <c r="Q532" s="304"/>
      <c r="R532" s="273"/>
      <c r="S532" s="273"/>
      <c r="T532" s="273"/>
      <c r="U532" s="273"/>
      <c r="V532" s="273"/>
      <c r="W532" s="273"/>
      <c r="X532" s="273"/>
      <c r="Y532" s="273"/>
      <c r="Z532" s="273"/>
      <c r="AA532" s="296"/>
      <c r="AB532" s="296"/>
      <c r="AC532" s="276"/>
      <c r="AD532" s="276"/>
      <c r="AE532" s="276"/>
      <c r="AF532" s="276"/>
      <c r="AG532" s="276"/>
      <c r="AH532" s="276"/>
      <c r="AI532" s="276"/>
      <c r="AJ532" s="366"/>
      <c r="AK532" s="297"/>
      <c r="AL532" s="297"/>
      <c r="AM532" s="297"/>
      <c r="AN532" s="297"/>
      <c r="AO532" s="297"/>
      <c r="AP532" s="297"/>
      <c r="AQ532" s="297"/>
      <c r="AR532" s="297"/>
      <c r="AS532" s="297"/>
      <c r="AT532" s="297"/>
      <c r="AU532" s="297"/>
      <c r="AV532" s="297"/>
      <c r="AW532" s="297"/>
      <c r="AX532" s="297"/>
      <c r="AY532" s="319"/>
      <c r="AZ532" s="297"/>
    </row>
    <row r="533" spans="1:52" s="271" customFormat="1" ht="15" x14ac:dyDescent="0.2">
      <c r="A533" s="277"/>
      <c r="B533" s="277"/>
      <c r="C533" s="560"/>
      <c r="G533" s="304"/>
      <c r="H533" s="304"/>
      <c r="I533" s="304"/>
      <c r="J533" s="413"/>
      <c r="K533" s="304"/>
      <c r="L533" s="418"/>
      <c r="M533" s="304"/>
      <c r="N533" s="413"/>
      <c r="O533" s="304"/>
      <c r="P533" s="304"/>
      <c r="Q533" s="304"/>
      <c r="R533" s="273"/>
      <c r="S533" s="273"/>
      <c r="T533" s="273"/>
      <c r="U533" s="273"/>
      <c r="V533" s="273"/>
      <c r="W533" s="273"/>
      <c r="X533" s="273"/>
      <c r="Y533" s="273"/>
      <c r="Z533" s="273"/>
      <c r="AA533" s="296"/>
      <c r="AB533" s="296"/>
      <c r="AC533" s="276"/>
      <c r="AD533" s="276"/>
      <c r="AE533" s="276"/>
      <c r="AF533" s="276"/>
      <c r="AG533" s="276"/>
      <c r="AH533" s="276"/>
      <c r="AI533" s="276"/>
      <c r="AJ533" s="366"/>
      <c r="AK533" s="297"/>
      <c r="AL533" s="297"/>
      <c r="AM533" s="297"/>
      <c r="AN533" s="297"/>
      <c r="AO533" s="297"/>
      <c r="AP533" s="297"/>
      <c r="AQ533" s="297"/>
      <c r="AR533" s="297"/>
      <c r="AS533" s="297"/>
      <c r="AT533" s="297"/>
      <c r="AU533" s="297"/>
      <c r="AV533" s="297"/>
      <c r="AW533" s="297"/>
      <c r="AX533" s="297"/>
      <c r="AY533" s="319"/>
      <c r="AZ533" s="297"/>
    </row>
    <row r="534" spans="1:52" s="271" customFormat="1" ht="15" x14ac:dyDescent="0.2">
      <c r="A534" s="277"/>
      <c r="B534" s="277"/>
      <c r="C534" s="560"/>
      <c r="G534" s="304"/>
      <c r="H534" s="304"/>
      <c r="I534" s="304"/>
      <c r="J534" s="413"/>
      <c r="K534" s="304"/>
      <c r="L534" s="418"/>
      <c r="M534" s="304"/>
      <c r="N534" s="413"/>
      <c r="O534" s="304"/>
      <c r="P534" s="304"/>
      <c r="Q534" s="304"/>
      <c r="R534" s="273"/>
      <c r="S534" s="273"/>
      <c r="T534" s="273"/>
      <c r="U534" s="273"/>
      <c r="V534" s="273"/>
      <c r="W534" s="273"/>
      <c r="X534" s="273"/>
      <c r="Y534" s="273"/>
      <c r="Z534" s="273"/>
      <c r="AA534" s="296"/>
      <c r="AB534" s="296"/>
      <c r="AC534" s="276"/>
      <c r="AD534" s="276"/>
      <c r="AE534" s="276"/>
      <c r="AF534" s="276"/>
      <c r="AG534" s="276"/>
      <c r="AH534" s="276"/>
      <c r="AI534" s="276"/>
      <c r="AJ534" s="366"/>
      <c r="AK534" s="297"/>
      <c r="AL534" s="297"/>
      <c r="AM534" s="297"/>
      <c r="AN534" s="297"/>
      <c r="AO534" s="297"/>
      <c r="AP534" s="297"/>
      <c r="AQ534" s="297"/>
      <c r="AR534" s="297"/>
      <c r="AS534" s="297"/>
      <c r="AT534" s="297"/>
      <c r="AU534" s="297"/>
      <c r="AV534" s="297"/>
      <c r="AW534" s="297"/>
      <c r="AX534" s="297"/>
      <c r="AY534" s="319"/>
      <c r="AZ534" s="297"/>
    </row>
    <row r="535" spans="1:52" s="271" customFormat="1" ht="15" x14ac:dyDescent="0.2">
      <c r="A535" s="277"/>
      <c r="B535" s="277"/>
      <c r="C535" s="560"/>
      <c r="G535" s="304"/>
      <c r="H535" s="304"/>
      <c r="I535" s="304"/>
      <c r="J535" s="413"/>
      <c r="K535" s="304"/>
      <c r="L535" s="418"/>
      <c r="M535" s="304"/>
      <c r="N535" s="413"/>
      <c r="O535" s="304"/>
      <c r="P535" s="304"/>
      <c r="Q535" s="304"/>
      <c r="R535" s="273"/>
      <c r="S535" s="273"/>
      <c r="T535" s="273"/>
      <c r="U535" s="273"/>
      <c r="V535" s="273"/>
      <c r="W535" s="273"/>
      <c r="X535" s="273"/>
      <c r="Y535" s="273"/>
      <c r="Z535" s="273"/>
      <c r="AA535" s="296"/>
      <c r="AB535" s="296"/>
      <c r="AC535" s="276"/>
      <c r="AD535" s="276"/>
      <c r="AE535" s="276"/>
      <c r="AF535" s="276"/>
      <c r="AG535" s="276"/>
      <c r="AH535" s="276"/>
      <c r="AI535" s="276"/>
      <c r="AJ535" s="366"/>
      <c r="AK535" s="297"/>
      <c r="AL535" s="297"/>
      <c r="AM535" s="297"/>
      <c r="AN535" s="297"/>
      <c r="AO535" s="297"/>
      <c r="AP535" s="297"/>
      <c r="AQ535" s="297"/>
      <c r="AR535" s="297"/>
      <c r="AS535" s="297"/>
      <c r="AT535" s="297"/>
      <c r="AU535" s="297"/>
      <c r="AV535" s="297"/>
      <c r="AW535" s="297"/>
      <c r="AX535" s="297"/>
      <c r="AY535" s="319"/>
      <c r="AZ535" s="297"/>
    </row>
    <row r="536" spans="1:52" s="271" customFormat="1" ht="15" x14ac:dyDescent="0.2">
      <c r="A536" s="277"/>
      <c r="B536" s="277"/>
      <c r="C536" s="560"/>
      <c r="G536" s="304"/>
      <c r="H536" s="304"/>
      <c r="I536" s="304"/>
      <c r="J536" s="413"/>
      <c r="K536" s="304"/>
      <c r="L536" s="418"/>
      <c r="M536" s="304"/>
      <c r="N536" s="413"/>
      <c r="O536" s="304"/>
      <c r="P536" s="304"/>
      <c r="Q536" s="304"/>
      <c r="R536" s="273"/>
      <c r="S536" s="273"/>
      <c r="T536" s="273"/>
      <c r="U536" s="273"/>
      <c r="V536" s="273"/>
      <c r="W536" s="273"/>
      <c r="X536" s="273"/>
      <c r="Y536" s="273"/>
      <c r="Z536" s="273"/>
      <c r="AA536" s="296"/>
      <c r="AB536" s="296"/>
      <c r="AC536" s="276"/>
      <c r="AD536" s="276"/>
      <c r="AE536" s="276"/>
      <c r="AF536" s="276"/>
      <c r="AG536" s="276"/>
      <c r="AH536" s="276"/>
      <c r="AI536" s="276"/>
      <c r="AJ536" s="366"/>
      <c r="AK536" s="297"/>
      <c r="AL536" s="297"/>
      <c r="AM536" s="297"/>
      <c r="AN536" s="297"/>
      <c r="AO536" s="297"/>
      <c r="AP536" s="297"/>
      <c r="AQ536" s="297"/>
      <c r="AR536" s="297"/>
      <c r="AS536" s="297"/>
      <c r="AT536" s="297"/>
      <c r="AU536" s="297"/>
      <c r="AV536" s="297"/>
      <c r="AW536" s="297"/>
      <c r="AX536" s="297"/>
      <c r="AY536" s="319"/>
      <c r="AZ536" s="297"/>
    </row>
    <row r="537" spans="1:52" s="271" customFormat="1" ht="15" x14ac:dyDescent="0.2">
      <c r="A537" s="277"/>
      <c r="B537" s="277"/>
      <c r="C537" s="560"/>
      <c r="G537" s="304"/>
      <c r="H537" s="304"/>
      <c r="I537" s="304"/>
      <c r="J537" s="413"/>
      <c r="K537" s="304"/>
      <c r="L537" s="418"/>
      <c r="M537" s="304"/>
      <c r="N537" s="413"/>
      <c r="O537" s="304"/>
      <c r="P537" s="304"/>
      <c r="Q537" s="304"/>
      <c r="R537" s="273"/>
      <c r="S537" s="273"/>
      <c r="T537" s="273"/>
      <c r="U537" s="273"/>
      <c r="V537" s="273"/>
      <c r="W537" s="273"/>
      <c r="X537" s="273"/>
      <c r="Y537" s="273"/>
      <c r="Z537" s="273"/>
      <c r="AA537" s="296"/>
      <c r="AB537" s="296"/>
      <c r="AC537" s="276"/>
      <c r="AD537" s="276"/>
      <c r="AE537" s="276"/>
      <c r="AF537" s="276"/>
      <c r="AG537" s="276"/>
      <c r="AH537" s="276"/>
      <c r="AI537" s="276"/>
      <c r="AJ537" s="366"/>
      <c r="AK537" s="297"/>
      <c r="AL537" s="297"/>
      <c r="AM537" s="297"/>
      <c r="AN537" s="297"/>
      <c r="AO537" s="297"/>
      <c r="AP537" s="297"/>
      <c r="AQ537" s="297"/>
      <c r="AR537" s="297"/>
      <c r="AS537" s="297"/>
      <c r="AT537" s="297"/>
      <c r="AU537" s="297"/>
      <c r="AV537" s="297"/>
      <c r="AW537" s="297"/>
      <c r="AX537" s="297"/>
      <c r="AY537" s="319"/>
      <c r="AZ537" s="297"/>
    </row>
    <row r="538" spans="1:52" s="271" customFormat="1" ht="15" x14ac:dyDescent="0.2">
      <c r="A538" s="277"/>
      <c r="B538" s="277"/>
      <c r="C538" s="560"/>
      <c r="G538" s="304"/>
      <c r="H538" s="304"/>
      <c r="I538" s="304"/>
      <c r="J538" s="413"/>
      <c r="K538" s="304"/>
      <c r="L538" s="418"/>
      <c r="M538" s="304"/>
      <c r="N538" s="413"/>
      <c r="O538" s="304"/>
      <c r="P538" s="304"/>
      <c r="Q538" s="304"/>
      <c r="R538" s="273"/>
      <c r="S538" s="273"/>
      <c r="T538" s="273"/>
      <c r="U538" s="273"/>
      <c r="V538" s="273"/>
      <c r="W538" s="273"/>
      <c r="X538" s="273"/>
      <c r="Y538" s="273"/>
      <c r="Z538" s="273"/>
      <c r="AA538" s="296"/>
      <c r="AB538" s="296"/>
      <c r="AC538" s="276"/>
      <c r="AD538" s="276"/>
      <c r="AE538" s="276"/>
      <c r="AF538" s="276"/>
      <c r="AG538" s="276"/>
      <c r="AH538" s="276"/>
      <c r="AI538" s="276"/>
      <c r="AJ538" s="366"/>
      <c r="AK538" s="297"/>
      <c r="AL538" s="297"/>
      <c r="AM538" s="297"/>
      <c r="AN538" s="297"/>
      <c r="AO538" s="297"/>
      <c r="AP538" s="297"/>
      <c r="AQ538" s="297"/>
      <c r="AR538" s="297"/>
      <c r="AS538" s="297"/>
      <c r="AT538" s="297"/>
      <c r="AU538" s="297"/>
      <c r="AV538" s="297"/>
      <c r="AW538" s="297"/>
      <c r="AX538" s="297"/>
      <c r="AY538" s="319"/>
      <c r="AZ538" s="297"/>
    </row>
    <row r="539" spans="1:52" s="271" customFormat="1" ht="15" x14ac:dyDescent="0.2">
      <c r="A539" s="277"/>
      <c r="B539" s="277"/>
      <c r="C539" s="560"/>
      <c r="G539" s="304"/>
      <c r="H539" s="304"/>
      <c r="I539" s="304"/>
      <c r="J539" s="413"/>
      <c r="K539" s="304"/>
      <c r="L539" s="418"/>
      <c r="M539" s="304"/>
      <c r="N539" s="413"/>
      <c r="O539" s="304"/>
      <c r="P539" s="304"/>
      <c r="Q539" s="304"/>
      <c r="R539" s="273"/>
      <c r="S539" s="273"/>
      <c r="T539" s="273"/>
      <c r="U539" s="273"/>
      <c r="V539" s="273"/>
      <c r="W539" s="273"/>
      <c r="X539" s="273"/>
      <c r="Y539" s="273"/>
      <c r="Z539" s="273"/>
      <c r="AA539" s="296"/>
      <c r="AB539" s="296"/>
      <c r="AC539" s="276"/>
      <c r="AD539" s="276"/>
      <c r="AE539" s="276"/>
      <c r="AF539" s="276"/>
      <c r="AG539" s="276"/>
      <c r="AH539" s="276"/>
      <c r="AI539" s="276"/>
      <c r="AJ539" s="366"/>
      <c r="AK539" s="297"/>
      <c r="AL539" s="297"/>
      <c r="AM539" s="297"/>
      <c r="AN539" s="297"/>
      <c r="AO539" s="297"/>
      <c r="AP539" s="297"/>
      <c r="AQ539" s="297"/>
      <c r="AR539" s="297"/>
      <c r="AS539" s="297"/>
      <c r="AT539" s="297"/>
      <c r="AU539" s="297"/>
      <c r="AV539" s="297"/>
      <c r="AW539" s="297"/>
      <c r="AX539" s="297"/>
      <c r="AY539" s="319"/>
      <c r="AZ539" s="297"/>
    </row>
    <row r="540" spans="1:52" s="271" customFormat="1" ht="15" x14ac:dyDescent="0.2">
      <c r="A540" s="277"/>
      <c r="B540" s="277"/>
      <c r="C540" s="560"/>
      <c r="G540" s="304"/>
      <c r="H540" s="304"/>
      <c r="I540" s="304"/>
      <c r="J540" s="413"/>
      <c r="K540" s="304"/>
      <c r="L540" s="418"/>
      <c r="M540" s="304"/>
      <c r="N540" s="413"/>
      <c r="O540" s="304"/>
      <c r="P540" s="304"/>
      <c r="Q540" s="304"/>
      <c r="R540" s="273"/>
      <c r="S540" s="273"/>
      <c r="T540" s="273"/>
      <c r="U540" s="273"/>
      <c r="V540" s="273"/>
      <c r="W540" s="273"/>
      <c r="X540" s="273"/>
      <c r="Y540" s="273"/>
      <c r="Z540" s="273"/>
      <c r="AA540" s="296"/>
      <c r="AB540" s="296"/>
      <c r="AC540" s="276"/>
      <c r="AD540" s="276"/>
      <c r="AE540" s="276"/>
      <c r="AF540" s="276"/>
      <c r="AG540" s="276"/>
      <c r="AH540" s="276"/>
      <c r="AI540" s="276"/>
      <c r="AJ540" s="366"/>
      <c r="AK540" s="297"/>
      <c r="AL540" s="297"/>
      <c r="AM540" s="297"/>
      <c r="AN540" s="297"/>
      <c r="AO540" s="297"/>
      <c r="AP540" s="297"/>
      <c r="AQ540" s="297"/>
      <c r="AR540" s="297"/>
      <c r="AS540" s="297"/>
      <c r="AT540" s="297"/>
      <c r="AU540" s="297"/>
      <c r="AV540" s="297"/>
      <c r="AW540" s="297"/>
      <c r="AX540" s="297"/>
      <c r="AY540" s="319"/>
      <c r="AZ540" s="297"/>
    </row>
    <row r="541" spans="1:52" s="271" customFormat="1" ht="15" x14ac:dyDescent="0.2">
      <c r="A541" s="277"/>
      <c r="B541" s="277"/>
      <c r="C541" s="560"/>
      <c r="G541" s="304"/>
      <c r="H541" s="304"/>
      <c r="I541" s="304"/>
      <c r="J541" s="413"/>
      <c r="K541" s="304"/>
      <c r="L541" s="418"/>
      <c r="M541" s="304"/>
      <c r="N541" s="413"/>
      <c r="O541" s="304"/>
      <c r="P541" s="304"/>
      <c r="Q541" s="304"/>
      <c r="R541" s="273"/>
      <c r="S541" s="273"/>
      <c r="T541" s="273"/>
      <c r="U541" s="273"/>
      <c r="V541" s="273"/>
      <c r="W541" s="273"/>
      <c r="X541" s="273"/>
      <c r="Y541" s="273"/>
      <c r="Z541" s="273"/>
      <c r="AA541" s="296"/>
      <c r="AB541" s="296"/>
      <c r="AC541" s="276"/>
      <c r="AD541" s="276"/>
      <c r="AE541" s="276"/>
      <c r="AF541" s="276"/>
      <c r="AG541" s="276"/>
      <c r="AH541" s="276"/>
      <c r="AI541" s="276"/>
      <c r="AJ541" s="366"/>
      <c r="AK541" s="297"/>
      <c r="AL541" s="297"/>
      <c r="AM541" s="297"/>
      <c r="AN541" s="297"/>
      <c r="AO541" s="297"/>
      <c r="AP541" s="297"/>
      <c r="AQ541" s="297"/>
      <c r="AR541" s="297"/>
      <c r="AS541" s="297"/>
      <c r="AT541" s="297"/>
      <c r="AU541" s="297"/>
      <c r="AV541" s="297"/>
      <c r="AW541" s="297"/>
      <c r="AX541" s="297"/>
      <c r="AY541" s="319"/>
      <c r="AZ541" s="297"/>
    </row>
    <row r="542" spans="1:52" s="271" customFormat="1" ht="15" x14ac:dyDescent="0.2">
      <c r="A542" s="277"/>
      <c r="B542" s="277"/>
      <c r="C542" s="560"/>
      <c r="G542" s="304"/>
      <c r="H542" s="304"/>
      <c r="I542" s="304"/>
      <c r="J542" s="413"/>
      <c r="K542" s="304"/>
      <c r="L542" s="418"/>
      <c r="M542" s="304"/>
      <c r="N542" s="413"/>
      <c r="O542" s="304"/>
      <c r="P542" s="304"/>
      <c r="Q542" s="304"/>
      <c r="R542" s="273"/>
      <c r="S542" s="273"/>
      <c r="T542" s="273"/>
      <c r="U542" s="273"/>
      <c r="V542" s="273"/>
      <c r="W542" s="273"/>
      <c r="X542" s="273"/>
      <c r="Y542" s="273"/>
      <c r="Z542" s="273"/>
      <c r="AA542" s="296"/>
      <c r="AB542" s="296"/>
      <c r="AC542" s="276"/>
      <c r="AD542" s="276"/>
      <c r="AE542" s="276"/>
      <c r="AF542" s="276"/>
      <c r="AG542" s="276"/>
      <c r="AH542" s="276"/>
      <c r="AI542" s="276"/>
      <c r="AJ542" s="366"/>
      <c r="AK542" s="297"/>
      <c r="AL542" s="297"/>
      <c r="AM542" s="297"/>
      <c r="AN542" s="297"/>
      <c r="AO542" s="297"/>
      <c r="AP542" s="297"/>
      <c r="AQ542" s="297"/>
      <c r="AR542" s="297"/>
      <c r="AS542" s="297"/>
      <c r="AT542" s="297"/>
      <c r="AU542" s="297"/>
      <c r="AV542" s="297"/>
      <c r="AW542" s="297"/>
      <c r="AX542" s="297"/>
      <c r="AY542" s="319"/>
      <c r="AZ542" s="297"/>
    </row>
    <row r="543" spans="1:52" s="271" customFormat="1" ht="15" x14ac:dyDescent="0.2">
      <c r="A543" s="277"/>
      <c r="B543" s="277"/>
      <c r="C543" s="560"/>
      <c r="G543" s="304"/>
      <c r="H543" s="304"/>
      <c r="I543" s="304"/>
      <c r="J543" s="413"/>
      <c r="K543" s="304"/>
      <c r="L543" s="418"/>
      <c r="M543" s="304"/>
      <c r="N543" s="413"/>
      <c r="O543" s="304"/>
      <c r="P543" s="304"/>
      <c r="Q543" s="304"/>
      <c r="R543" s="273"/>
      <c r="S543" s="273"/>
      <c r="T543" s="273"/>
      <c r="U543" s="273"/>
      <c r="V543" s="273"/>
      <c r="W543" s="273"/>
      <c r="X543" s="273"/>
      <c r="Y543" s="273"/>
      <c r="Z543" s="273"/>
      <c r="AA543" s="296"/>
      <c r="AB543" s="296"/>
      <c r="AC543" s="276"/>
      <c r="AD543" s="276"/>
      <c r="AE543" s="276"/>
      <c r="AF543" s="276"/>
      <c r="AG543" s="276"/>
      <c r="AH543" s="276"/>
      <c r="AI543" s="276"/>
      <c r="AJ543" s="366"/>
      <c r="AK543" s="297"/>
      <c r="AL543" s="297"/>
      <c r="AM543" s="297"/>
      <c r="AN543" s="297"/>
      <c r="AO543" s="297"/>
      <c r="AP543" s="297"/>
      <c r="AQ543" s="297"/>
      <c r="AR543" s="297"/>
      <c r="AS543" s="297"/>
      <c r="AT543" s="297"/>
      <c r="AU543" s="297"/>
      <c r="AV543" s="297"/>
      <c r="AW543" s="297"/>
      <c r="AX543" s="297"/>
      <c r="AY543" s="319"/>
      <c r="AZ543" s="297"/>
    </row>
    <row r="544" spans="1:52" s="271" customFormat="1" ht="15" x14ac:dyDescent="0.2">
      <c r="A544" s="277"/>
      <c r="B544" s="277"/>
      <c r="C544" s="560"/>
      <c r="G544" s="304"/>
      <c r="H544" s="304"/>
      <c r="I544" s="304"/>
      <c r="J544" s="413"/>
      <c r="K544" s="304"/>
      <c r="L544" s="418"/>
      <c r="M544" s="304"/>
      <c r="N544" s="413"/>
      <c r="O544" s="304"/>
      <c r="P544" s="304"/>
      <c r="Q544" s="304"/>
      <c r="R544" s="273"/>
      <c r="S544" s="273"/>
      <c r="T544" s="273"/>
      <c r="U544" s="273"/>
      <c r="V544" s="273"/>
      <c r="W544" s="273"/>
      <c r="X544" s="273"/>
      <c r="Y544" s="273"/>
      <c r="Z544" s="273"/>
      <c r="AA544" s="296"/>
      <c r="AB544" s="296"/>
      <c r="AC544" s="276"/>
      <c r="AD544" s="276"/>
      <c r="AE544" s="276"/>
      <c r="AF544" s="276"/>
      <c r="AG544" s="276"/>
      <c r="AH544" s="276"/>
      <c r="AI544" s="276"/>
      <c r="AJ544" s="366"/>
      <c r="AK544" s="297"/>
      <c r="AL544" s="297"/>
      <c r="AM544" s="297"/>
      <c r="AN544" s="297"/>
      <c r="AO544" s="297"/>
      <c r="AP544" s="297"/>
      <c r="AQ544" s="297"/>
      <c r="AR544" s="297"/>
      <c r="AS544" s="297"/>
      <c r="AT544" s="297"/>
      <c r="AU544" s="297"/>
      <c r="AV544" s="297"/>
      <c r="AW544" s="297"/>
      <c r="AX544" s="297"/>
      <c r="AY544" s="319"/>
      <c r="AZ544" s="297"/>
    </row>
    <row r="545" spans="1:52" s="271" customFormat="1" ht="15" x14ac:dyDescent="0.2">
      <c r="A545" s="277"/>
      <c r="B545" s="277"/>
      <c r="C545" s="560"/>
      <c r="G545" s="304"/>
      <c r="H545" s="304"/>
      <c r="I545" s="304"/>
      <c r="J545" s="413"/>
      <c r="K545" s="304"/>
      <c r="L545" s="418"/>
      <c r="M545" s="304"/>
      <c r="N545" s="413"/>
      <c r="O545" s="304"/>
      <c r="P545" s="304"/>
      <c r="Q545" s="304"/>
      <c r="R545" s="273"/>
      <c r="S545" s="273"/>
      <c r="T545" s="273"/>
      <c r="U545" s="273"/>
      <c r="V545" s="273"/>
      <c r="W545" s="273"/>
      <c r="X545" s="273"/>
      <c r="Y545" s="273"/>
      <c r="Z545" s="273"/>
      <c r="AA545" s="296"/>
      <c r="AB545" s="296"/>
      <c r="AC545" s="276"/>
      <c r="AD545" s="276"/>
      <c r="AE545" s="276"/>
      <c r="AF545" s="276"/>
      <c r="AG545" s="276"/>
      <c r="AH545" s="276"/>
      <c r="AI545" s="276"/>
      <c r="AJ545" s="366"/>
      <c r="AK545" s="297"/>
      <c r="AL545" s="297"/>
      <c r="AM545" s="297"/>
      <c r="AN545" s="297"/>
      <c r="AO545" s="297"/>
      <c r="AP545" s="297"/>
      <c r="AQ545" s="297"/>
      <c r="AR545" s="297"/>
      <c r="AS545" s="297"/>
      <c r="AT545" s="297"/>
      <c r="AU545" s="297"/>
      <c r="AV545" s="297"/>
      <c r="AW545" s="297"/>
      <c r="AX545" s="297"/>
      <c r="AY545" s="319"/>
      <c r="AZ545" s="297"/>
    </row>
    <row r="546" spans="1:52" s="271" customFormat="1" ht="15" x14ac:dyDescent="0.2">
      <c r="A546" s="277"/>
      <c r="B546" s="277"/>
      <c r="C546" s="560"/>
      <c r="G546" s="304"/>
      <c r="H546" s="304"/>
      <c r="I546" s="304"/>
      <c r="J546" s="413"/>
      <c r="K546" s="304"/>
      <c r="L546" s="418"/>
      <c r="M546" s="304"/>
      <c r="N546" s="413"/>
      <c r="O546" s="304"/>
      <c r="P546" s="304"/>
      <c r="Q546" s="304"/>
      <c r="R546" s="273"/>
      <c r="S546" s="273"/>
      <c r="T546" s="273"/>
      <c r="U546" s="273"/>
      <c r="V546" s="273"/>
      <c r="W546" s="273"/>
      <c r="X546" s="273"/>
      <c r="Y546" s="273"/>
      <c r="Z546" s="273"/>
      <c r="AA546" s="296"/>
      <c r="AB546" s="296"/>
      <c r="AC546" s="276"/>
      <c r="AD546" s="276"/>
      <c r="AE546" s="276"/>
      <c r="AF546" s="276"/>
      <c r="AG546" s="276"/>
      <c r="AH546" s="276"/>
      <c r="AI546" s="276"/>
      <c r="AJ546" s="366"/>
      <c r="AK546" s="297"/>
      <c r="AL546" s="297"/>
      <c r="AM546" s="297"/>
      <c r="AN546" s="297"/>
      <c r="AO546" s="297"/>
      <c r="AP546" s="297"/>
      <c r="AQ546" s="297"/>
      <c r="AR546" s="297"/>
      <c r="AS546" s="297"/>
      <c r="AT546" s="297"/>
      <c r="AU546" s="297"/>
      <c r="AV546" s="297"/>
      <c r="AW546" s="297"/>
      <c r="AX546" s="297"/>
      <c r="AY546" s="319"/>
      <c r="AZ546" s="297"/>
    </row>
    <row r="547" spans="1:52" s="271" customFormat="1" ht="23.25" customHeight="1" x14ac:dyDescent="0.2">
      <c r="A547" s="277"/>
      <c r="B547" s="277"/>
      <c r="C547" s="560"/>
      <c r="G547" s="304"/>
      <c r="H547" s="304"/>
      <c r="I547" s="304"/>
      <c r="J547" s="413"/>
      <c r="K547" s="304"/>
      <c r="L547" s="418"/>
      <c r="M547" s="304"/>
      <c r="N547" s="413"/>
      <c r="O547" s="304"/>
      <c r="P547" s="304"/>
      <c r="Q547" s="304"/>
      <c r="R547" s="273"/>
      <c r="S547" s="273"/>
      <c r="T547" s="273"/>
      <c r="U547" s="273"/>
      <c r="V547" s="273"/>
      <c r="W547" s="273"/>
      <c r="X547" s="273"/>
      <c r="Y547" s="273"/>
      <c r="Z547" s="273"/>
      <c r="AA547" s="296"/>
      <c r="AB547" s="296"/>
      <c r="AC547" s="276"/>
      <c r="AD547" s="276"/>
      <c r="AE547" s="276"/>
      <c r="AF547" s="276"/>
      <c r="AG547" s="276"/>
      <c r="AH547" s="276"/>
      <c r="AI547" s="276"/>
      <c r="AJ547" s="366"/>
      <c r="AK547" s="297"/>
      <c r="AL547" s="297"/>
      <c r="AM547" s="297"/>
      <c r="AN547" s="297"/>
      <c r="AO547" s="297"/>
      <c r="AP547" s="297"/>
      <c r="AQ547" s="297"/>
      <c r="AR547" s="297"/>
      <c r="AS547" s="297"/>
      <c r="AT547" s="297"/>
      <c r="AU547" s="297"/>
      <c r="AV547" s="297"/>
      <c r="AW547" s="297"/>
      <c r="AX547" s="297"/>
      <c r="AY547" s="319"/>
      <c r="AZ547" s="297"/>
    </row>
    <row r="548" spans="1:52" s="271" customFormat="1" ht="23.25" customHeight="1" x14ac:dyDescent="0.2">
      <c r="A548" s="277"/>
      <c r="B548" s="277"/>
      <c r="C548" s="560"/>
      <c r="G548" s="304"/>
      <c r="H548" s="304"/>
      <c r="I548" s="304"/>
      <c r="J548" s="413"/>
      <c r="K548" s="304"/>
      <c r="L548" s="418"/>
      <c r="M548" s="304"/>
      <c r="N548" s="413"/>
      <c r="O548" s="304"/>
      <c r="P548" s="304"/>
      <c r="Q548" s="304"/>
      <c r="R548" s="273"/>
      <c r="S548" s="273"/>
      <c r="T548" s="273"/>
      <c r="U548" s="273"/>
      <c r="V548" s="273"/>
      <c r="W548" s="273"/>
      <c r="X548" s="273"/>
      <c r="Y548" s="273"/>
      <c r="Z548" s="273"/>
      <c r="AA548" s="296"/>
      <c r="AB548" s="296"/>
      <c r="AC548" s="276"/>
      <c r="AD548" s="276"/>
      <c r="AE548" s="276"/>
      <c r="AF548" s="276"/>
      <c r="AG548" s="276"/>
      <c r="AH548" s="276"/>
      <c r="AI548" s="276"/>
      <c r="AJ548" s="366"/>
      <c r="AK548" s="297"/>
      <c r="AL548" s="297"/>
      <c r="AM548" s="297"/>
      <c r="AN548" s="297"/>
      <c r="AO548" s="297"/>
      <c r="AP548" s="297"/>
      <c r="AQ548" s="297"/>
      <c r="AR548" s="297"/>
      <c r="AS548" s="297"/>
      <c r="AT548" s="297"/>
      <c r="AU548" s="297"/>
      <c r="AV548" s="297"/>
      <c r="AW548" s="297"/>
      <c r="AX548" s="297"/>
      <c r="AY548" s="319"/>
      <c r="AZ548" s="297"/>
    </row>
    <row r="549" spans="1:52" s="271" customFormat="1" ht="23.25" customHeight="1" x14ac:dyDescent="0.2">
      <c r="A549" s="277"/>
      <c r="B549" s="277"/>
      <c r="C549" s="560"/>
      <c r="G549" s="304"/>
      <c r="H549" s="304"/>
      <c r="I549" s="304"/>
      <c r="J549" s="413"/>
      <c r="K549" s="304"/>
      <c r="L549" s="418"/>
      <c r="M549" s="304"/>
      <c r="N549" s="413"/>
      <c r="O549" s="304"/>
      <c r="P549" s="304"/>
      <c r="Q549" s="304"/>
      <c r="R549" s="273"/>
      <c r="S549" s="273"/>
      <c r="T549" s="273"/>
      <c r="U549" s="273"/>
      <c r="V549" s="273"/>
      <c r="W549" s="273"/>
      <c r="X549" s="273"/>
      <c r="Y549" s="273"/>
      <c r="Z549" s="273"/>
      <c r="AA549" s="296"/>
      <c r="AB549" s="296"/>
      <c r="AC549" s="276"/>
      <c r="AD549" s="276"/>
      <c r="AE549" s="276"/>
      <c r="AF549" s="276"/>
      <c r="AG549" s="276"/>
      <c r="AH549" s="276"/>
      <c r="AI549" s="276"/>
      <c r="AJ549" s="366"/>
      <c r="AK549" s="297"/>
      <c r="AL549" s="297"/>
      <c r="AM549" s="297"/>
      <c r="AN549" s="297"/>
      <c r="AO549" s="297"/>
      <c r="AP549" s="297"/>
      <c r="AQ549" s="297"/>
      <c r="AR549" s="297"/>
      <c r="AS549" s="297"/>
      <c r="AT549" s="297"/>
      <c r="AU549" s="297"/>
      <c r="AV549" s="297"/>
      <c r="AW549" s="297"/>
      <c r="AX549" s="297"/>
      <c r="AY549" s="319"/>
      <c r="AZ549" s="297"/>
    </row>
    <row r="550" spans="1:52" s="271" customFormat="1" ht="23.25" customHeight="1" x14ac:dyDescent="0.2">
      <c r="A550" s="277"/>
      <c r="B550" s="277"/>
      <c r="C550" s="560"/>
      <c r="G550" s="304"/>
      <c r="H550" s="304"/>
      <c r="I550" s="304"/>
      <c r="J550" s="413"/>
      <c r="K550" s="304"/>
      <c r="L550" s="418"/>
      <c r="M550" s="304"/>
      <c r="N550" s="413"/>
      <c r="O550" s="304"/>
      <c r="P550" s="304"/>
      <c r="Q550" s="304"/>
      <c r="R550" s="273"/>
      <c r="S550" s="273"/>
      <c r="T550" s="273"/>
      <c r="U550" s="273"/>
      <c r="V550" s="273"/>
      <c r="W550" s="273"/>
      <c r="X550" s="273"/>
      <c r="Y550" s="273"/>
      <c r="Z550" s="273"/>
      <c r="AA550" s="296"/>
      <c r="AB550" s="296"/>
      <c r="AC550" s="276"/>
      <c r="AD550" s="276"/>
      <c r="AE550" s="276"/>
      <c r="AF550" s="276"/>
      <c r="AG550" s="276"/>
      <c r="AH550" s="276"/>
      <c r="AI550" s="276"/>
      <c r="AJ550" s="366"/>
      <c r="AK550" s="297"/>
      <c r="AL550" s="297"/>
      <c r="AM550" s="297"/>
      <c r="AN550" s="297"/>
      <c r="AO550" s="297"/>
      <c r="AP550" s="297"/>
      <c r="AQ550" s="297"/>
      <c r="AR550" s="297"/>
      <c r="AS550" s="297"/>
      <c r="AT550" s="297"/>
      <c r="AU550" s="297"/>
      <c r="AV550" s="297"/>
      <c r="AW550" s="297"/>
      <c r="AX550" s="297"/>
      <c r="AY550" s="319"/>
      <c r="AZ550" s="297"/>
    </row>
    <row r="551" spans="1:52" s="271" customFormat="1" ht="23.25" customHeight="1" x14ac:dyDescent="0.2">
      <c r="A551" s="277"/>
      <c r="B551" s="277"/>
      <c r="C551" s="560"/>
      <c r="G551" s="304"/>
      <c r="H551" s="304"/>
      <c r="I551" s="304"/>
      <c r="J551" s="413"/>
      <c r="K551" s="304"/>
      <c r="L551" s="418"/>
      <c r="M551" s="304"/>
      <c r="N551" s="413"/>
      <c r="O551" s="304"/>
      <c r="P551" s="304"/>
      <c r="Q551" s="304"/>
      <c r="R551" s="273"/>
      <c r="S551" s="273"/>
      <c r="T551" s="273"/>
      <c r="U551" s="273"/>
      <c r="V551" s="273"/>
      <c r="W551" s="273"/>
      <c r="X551" s="273"/>
      <c r="Y551" s="273"/>
      <c r="Z551" s="273"/>
      <c r="AA551" s="296"/>
      <c r="AB551" s="296"/>
      <c r="AC551" s="276"/>
      <c r="AD551" s="276"/>
      <c r="AE551" s="276"/>
      <c r="AF551" s="276"/>
      <c r="AG551" s="276"/>
      <c r="AH551" s="276"/>
      <c r="AI551" s="276"/>
      <c r="AJ551" s="366"/>
      <c r="AK551" s="297"/>
      <c r="AL551" s="297"/>
      <c r="AM551" s="297"/>
      <c r="AN551" s="297"/>
      <c r="AO551" s="297"/>
      <c r="AP551" s="297"/>
      <c r="AQ551" s="297"/>
      <c r="AR551" s="297"/>
      <c r="AS551" s="297"/>
      <c r="AT551" s="297"/>
      <c r="AU551" s="297"/>
      <c r="AV551" s="297"/>
      <c r="AW551" s="297"/>
      <c r="AX551" s="297"/>
      <c r="AY551" s="319"/>
      <c r="AZ551" s="297"/>
    </row>
    <row r="552" spans="1:52" s="271" customFormat="1" ht="23.25" customHeight="1" x14ac:dyDescent="0.2">
      <c r="A552" s="277"/>
      <c r="B552" s="277"/>
      <c r="C552" s="560"/>
      <c r="G552" s="304"/>
      <c r="H552" s="304"/>
      <c r="I552" s="304"/>
      <c r="J552" s="413"/>
      <c r="K552" s="304"/>
      <c r="L552" s="418"/>
      <c r="M552" s="304"/>
      <c r="N552" s="413"/>
      <c r="O552" s="304"/>
      <c r="P552" s="304"/>
      <c r="Q552" s="304"/>
      <c r="R552" s="273"/>
      <c r="S552" s="273"/>
      <c r="T552" s="273"/>
      <c r="U552" s="273"/>
      <c r="V552" s="273"/>
      <c r="W552" s="273"/>
      <c r="X552" s="273"/>
      <c r="Y552" s="273"/>
      <c r="Z552" s="273"/>
      <c r="AA552" s="296"/>
      <c r="AB552" s="296"/>
      <c r="AC552" s="276"/>
      <c r="AD552" s="276"/>
      <c r="AE552" s="276"/>
      <c r="AF552" s="276"/>
      <c r="AG552" s="276"/>
      <c r="AH552" s="276"/>
      <c r="AI552" s="276"/>
      <c r="AJ552" s="366"/>
      <c r="AK552" s="297"/>
      <c r="AL552" s="297"/>
      <c r="AM552" s="297"/>
      <c r="AN552" s="297"/>
      <c r="AO552" s="297"/>
      <c r="AP552" s="297"/>
      <c r="AQ552" s="297"/>
      <c r="AR552" s="297"/>
      <c r="AS552" s="297"/>
      <c r="AT552" s="297"/>
      <c r="AU552" s="297"/>
      <c r="AV552" s="297"/>
      <c r="AW552" s="297"/>
      <c r="AX552" s="297"/>
      <c r="AY552" s="319"/>
      <c r="AZ552" s="297"/>
    </row>
    <row r="553" spans="1:52" s="271" customFormat="1" ht="23.25" customHeight="1" x14ac:dyDescent="0.2">
      <c r="A553" s="277"/>
      <c r="B553" s="277"/>
      <c r="C553" s="560"/>
      <c r="G553" s="304"/>
      <c r="H553" s="304"/>
      <c r="I553" s="304"/>
      <c r="J553" s="413"/>
      <c r="K553" s="304"/>
      <c r="L553" s="418"/>
      <c r="M553" s="304"/>
      <c r="N553" s="413"/>
      <c r="O553" s="304"/>
      <c r="P553" s="304"/>
      <c r="Q553" s="304"/>
      <c r="R553" s="273"/>
      <c r="S553" s="273"/>
      <c r="T553" s="273"/>
      <c r="U553" s="273"/>
      <c r="V553" s="273"/>
      <c r="W553" s="273"/>
      <c r="X553" s="273"/>
      <c r="Y553" s="273"/>
      <c r="Z553" s="273"/>
      <c r="AA553" s="296"/>
      <c r="AB553" s="296"/>
      <c r="AC553" s="276"/>
      <c r="AD553" s="276"/>
      <c r="AE553" s="276"/>
      <c r="AF553" s="276"/>
      <c r="AG553" s="276"/>
      <c r="AH553" s="276"/>
      <c r="AI553" s="276"/>
      <c r="AJ553" s="366"/>
      <c r="AK553" s="297"/>
      <c r="AL553" s="297"/>
      <c r="AM553" s="297"/>
      <c r="AN553" s="297"/>
      <c r="AO553" s="297"/>
      <c r="AP553" s="297"/>
      <c r="AQ553" s="297"/>
      <c r="AR553" s="297"/>
      <c r="AS553" s="297"/>
      <c r="AT553" s="297"/>
      <c r="AU553" s="297"/>
      <c r="AV553" s="297"/>
      <c r="AW553" s="297"/>
      <c r="AX553" s="297"/>
      <c r="AY553" s="319"/>
      <c r="AZ553" s="297"/>
    </row>
    <row r="554" spans="1:52" s="271" customFormat="1" ht="23.25" customHeight="1" x14ac:dyDescent="0.2">
      <c r="A554" s="277"/>
      <c r="B554" s="277"/>
      <c r="C554" s="560"/>
      <c r="G554" s="304"/>
      <c r="H554" s="304"/>
      <c r="I554" s="304"/>
      <c r="J554" s="413"/>
      <c r="K554" s="304"/>
      <c r="L554" s="418"/>
      <c r="M554" s="304"/>
      <c r="N554" s="413"/>
      <c r="O554" s="304"/>
      <c r="P554" s="304"/>
      <c r="Q554" s="304"/>
      <c r="R554" s="273"/>
      <c r="S554" s="273"/>
      <c r="T554" s="273"/>
      <c r="U554" s="273"/>
      <c r="V554" s="273"/>
      <c r="W554" s="273"/>
      <c r="X554" s="273"/>
      <c r="Y554" s="273"/>
      <c r="Z554" s="273"/>
      <c r="AA554" s="296"/>
      <c r="AB554" s="296"/>
      <c r="AC554" s="276"/>
      <c r="AD554" s="276"/>
      <c r="AE554" s="276"/>
      <c r="AF554" s="276"/>
      <c r="AG554" s="276"/>
      <c r="AH554" s="276"/>
      <c r="AI554" s="276"/>
      <c r="AJ554" s="366"/>
      <c r="AK554" s="297"/>
      <c r="AL554" s="297"/>
      <c r="AM554" s="297"/>
      <c r="AN554" s="297"/>
      <c r="AO554" s="297"/>
      <c r="AP554" s="297"/>
      <c r="AQ554" s="297"/>
      <c r="AR554" s="297"/>
      <c r="AS554" s="297"/>
      <c r="AT554" s="297"/>
      <c r="AU554" s="297"/>
      <c r="AV554" s="297"/>
      <c r="AW554" s="297"/>
      <c r="AX554" s="297"/>
      <c r="AY554" s="319"/>
      <c r="AZ554" s="297"/>
    </row>
    <row r="555" spans="1:52" s="271" customFormat="1" ht="23.25" customHeight="1" x14ac:dyDescent="0.2">
      <c r="A555" s="277"/>
      <c r="B555" s="277"/>
      <c r="C555" s="560"/>
      <c r="G555" s="304"/>
      <c r="H555" s="304"/>
      <c r="I555" s="304"/>
      <c r="J555" s="413"/>
      <c r="K555" s="304"/>
      <c r="L555" s="418"/>
      <c r="M555" s="304"/>
      <c r="N555" s="413"/>
      <c r="O555" s="304"/>
      <c r="P555" s="304"/>
      <c r="Q555" s="304"/>
      <c r="R555" s="273"/>
      <c r="S555" s="273"/>
      <c r="T555" s="273"/>
      <c r="U555" s="273"/>
      <c r="V555" s="273"/>
      <c r="W555" s="273"/>
      <c r="X555" s="273"/>
      <c r="Y555" s="273"/>
      <c r="Z555" s="273"/>
      <c r="AA555" s="296"/>
      <c r="AB555" s="296"/>
      <c r="AC555" s="276"/>
      <c r="AD555" s="276"/>
      <c r="AE555" s="276"/>
      <c r="AF555" s="276"/>
      <c r="AG555" s="276"/>
      <c r="AH555" s="276"/>
      <c r="AI555" s="276"/>
      <c r="AJ555" s="366"/>
      <c r="AK555" s="297"/>
      <c r="AL555" s="297"/>
      <c r="AM555" s="297"/>
      <c r="AN555" s="297"/>
      <c r="AO555" s="297"/>
      <c r="AP555" s="297"/>
      <c r="AQ555" s="297"/>
      <c r="AR555" s="297"/>
      <c r="AS555" s="297"/>
      <c r="AT555" s="297"/>
      <c r="AU555" s="297"/>
      <c r="AV555" s="297"/>
      <c r="AW555" s="297"/>
      <c r="AX555" s="297"/>
      <c r="AY555" s="319"/>
      <c r="AZ555" s="297"/>
    </row>
    <row r="556" spans="1:52" s="271" customFormat="1" ht="23.25" customHeight="1" x14ac:dyDescent="0.2">
      <c r="A556" s="277"/>
      <c r="B556" s="277"/>
      <c r="C556" s="560"/>
      <c r="G556" s="304"/>
      <c r="H556" s="304"/>
      <c r="I556" s="304"/>
      <c r="J556" s="413"/>
      <c r="K556" s="304"/>
      <c r="L556" s="418"/>
      <c r="M556" s="304"/>
      <c r="N556" s="413"/>
      <c r="O556" s="304"/>
      <c r="P556" s="304"/>
      <c r="Q556" s="304"/>
      <c r="R556" s="273"/>
      <c r="S556" s="273"/>
      <c r="T556" s="273"/>
      <c r="U556" s="273"/>
      <c r="V556" s="273"/>
      <c r="W556" s="273"/>
      <c r="X556" s="273"/>
      <c r="Y556" s="273"/>
      <c r="Z556" s="273"/>
      <c r="AA556" s="296"/>
      <c r="AB556" s="296"/>
      <c r="AC556" s="276"/>
      <c r="AD556" s="276"/>
      <c r="AE556" s="276"/>
      <c r="AF556" s="276"/>
      <c r="AG556" s="276"/>
      <c r="AH556" s="276"/>
      <c r="AI556" s="276"/>
      <c r="AJ556" s="366"/>
      <c r="AK556" s="297"/>
      <c r="AL556" s="297"/>
      <c r="AM556" s="297"/>
      <c r="AN556" s="297"/>
      <c r="AO556" s="297"/>
      <c r="AP556" s="297"/>
      <c r="AQ556" s="297"/>
      <c r="AR556" s="297"/>
      <c r="AS556" s="297"/>
      <c r="AT556" s="297"/>
      <c r="AU556" s="297"/>
      <c r="AV556" s="297"/>
      <c r="AW556" s="297"/>
      <c r="AX556" s="297"/>
      <c r="AY556" s="319"/>
      <c r="AZ556" s="297"/>
    </row>
    <row r="557" spans="1:52" s="271" customFormat="1" ht="23.25" customHeight="1" x14ac:dyDescent="0.2">
      <c r="A557" s="277"/>
      <c r="B557" s="277"/>
      <c r="C557" s="560"/>
      <c r="G557" s="304"/>
      <c r="H557" s="304"/>
      <c r="I557" s="304"/>
      <c r="J557" s="413"/>
      <c r="K557" s="304"/>
      <c r="L557" s="418"/>
      <c r="M557" s="304"/>
      <c r="N557" s="413"/>
      <c r="O557" s="304"/>
      <c r="P557" s="304"/>
      <c r="Q557" s="304"/>
      <c r="R557" s="273"/>
      <c r="S557" s="273"/>
      <c r="T557" s="273"/>
      <c r="U557" s="273"/>
      <c r="V557" s="273"/>
      <c r="W557" s="273"/>
      <c r="X557" s="273"/>
      <c r="Y557" s="273"/>
      <c r="Z557" s="273"/>
      <c r="AA557" s="296"/>
      <c r="AB557" s="296"/>
      <c r="AC557" s="276"/>
      <c r="AD557" s="276"/>
      <c r="AE557" s="276"/>
      <c r="AF557" s="276"/>
      <c r="AG557" s="276"/>
      <c r="AH557" s="276"/>
      <c r="AI557" s="276"/>
      <c r="AJ557" s="366"/>
      <c r="AK557" s="297"/>
      <c r="AL557" s="297"/>
      <c r="AM557" s="297"/>
      <c r="AN557" s="297"/>
      <c r="AO557" s="297"/>
      <c r="AP557" s="297"/>
      <c r="AQ557" s="297"/>
      <c r="AR557" s="297"/>
      <c r="AS557" s="297"/>
      <c r="AT557" s="297"/>
      <c r="AU557" s="297"/>
      <c r="AV557" s="297"/>
      <c r="AW557" s="297"/>
      <c r="AX557" s="297"/>
      <c r="AY557" s="319"/>
      <c r="AZ557" s="297"/>
    </row>
    <row r="558" spans="1:52" s="271" customFormat="1" ht="23.25" customHeight="1" x14ac:dyDescent="0.2">
      <c r="A558" s="277"/>
      <c r="B558" s="277"/>
      <c r="C558" s="560"/>
      <c r="G558" s="304"/>
      <c r="H558" s="304"/>
      <c r="I558" s="304"/>
      <c r="J558" s="413"/>
      <c r="K558" s="304"/>
      <c r="L558" s="418"/>
      <c r="M558" s="304"/>
      <c r="N558" s="413"/>
      <c r="O558" s="304"/>
      <c r="P558" s="304"/>
      <c r="Q558" s="304"/>
      <c r="R558" s="273"/>
      <c r="S558" s="273"/>
      <c r="T558" s="273"/>
      <c r="U558" s="273"/>
      <c r="V558" s="273"/>
      <c r="W558" s="273"/>
      <c r="X558" s="273"/>
      <c r="Y558" s="273"/>
      <c r="Z558" s="273"/>
      <c r="AA558" s="296"/>
      <c r="AB558" s="296"/>
      <c r="AC558" s="276"/>
      <c r="AD558" s="276"/>
      <c r="AE558" s="276"/>
      <c r="AF558" s="276"/>
      <c r="AG558" s="276"/>
      <c r="AH558" s="276"/>
      <c r="AI558" s="276"/>
      <c r="AJ558" s="366"/>
      <c r="AK558" s="297"/>
      <c r="AL558" s="297"/>
      <c r="AM558" s="297"/>
      <c r="AN558" s="297"/>
      <c r="AO558" s="297"/>
      <c r="AP558" s="297"/>
      <c r="AQ558" s="297"/>
      <c r="AR558" s="297"/>
      <c r="AS558" s="297"/>
      <c r="AT558" s="297"/>
      <c r="AU558" s="297"/>
      <c r="AV558" s="297"/>
      <c r="AW558" s="297"/>
      <c r="AX558" s="297"/>
      <c r="AY558" s="319"/>
      <c r="AZ558" s="297"/>
    </row>
    <row r="559" spans="1:52" s="271" customFormat="1" ht="23.25" customHeight="1" x14ac:dyDescent="0.2">
      <c r="A559" s="277"/>
      <c r="B559" s="277"/>
      <c r="C559" s="560"/>
      <c r="G559" s="304"/>
      <c r="H559" s="304"/>
      <c r="I559" s="304"/>
      <c r="J559" s="413"/>
      <c r="K559" s="304"/>
      <c r="L559" s="418"/>
      <c r="M559" s="304"/>
      <c r="N559" s="413"/>
      <c r="O559" s="304"/>
      <c r="P559" s="304"/>
      <c r="Q559" s="304"/>
      <c r="R559" s="273"/>
      <c r="S559" s="273"/>
      <c r="T559" s="273"/>
      <c r="U559" s="273"/>
      <c r="V559" s="273"/>
      <c r="W559" s="273"/>
      <c r="X559" s="273"/>
      <c r="Y559" s="273"/>
      <c r="Z559" s="273"/>
      <c r="AA559" s="296"/>
      <c r="AB559" s="296"/>
      <c r="AC559" s="276"/>
      <c r="AD559" s="276"/>
      <c r="AE559" s="276"/>
      <c r="AF559" s="276"/>
      <c r="AG559" s="276"/>
      <c r="AH559" s="276"/>
      <c r="AI559" s="276"/>
      <c r="AJ559" s="366"/>
      <c r="AK559" s="297"/>
      <c r="AL559" s="297"/>
      <c r="AM559" s="297"/>
      <c r="AN559" s="297"/>
      <c r="AO559" s="297"/>
      <c r="AP559" s="297"/>
      <c r="AQ559" s="297"/>
      <c r="AR559" s="297"/>
      <c r="AS559" s="297"/>
      <c r="AT559" s="297"/>
      <c r="AU559" s="297"/>
      <c r="AV559" s="297"/>
      <c r="AW559" s="297"/>
      <c r="AX559" s="297"/>
      <c r="AY559" s="319"/>
      <c r="AZ559" s="297"/>
    </row>
    <row r="560" spans="1:52" s="271" customFormat="1" ht="23.25" customHeight="1" x14ac:dyDescent="0.2">
      <c r="A560" s="277"/>
      <c r="B560" s="277"/>
      <c r="C560" s="560"/>
      <c r="G560" s="304"/>
      <c r="H560" s="304"/>
      <c r="I560" s="304"/>
      <c r="J560" s="413"/>
      <c r="K560" s="304"/>
      <c r="L560" s="418"/>
      <c r="M560" s="304"/>
      <c r="N560" s="413"/>
      <c r="O560" s="304"/>
      <c r="P560" s="304"/>
      <c r="Q560" s="304"/>
      <c r="R560" s="273"/>
      <c r="S560" s="273"/>
      <c r="T560" s="273"/>
      <c r="U560" s="273"/>
      <c r="V560" s="273"/>
      <c r="W560" s="273"/>
      <c r="X560" s="273"/>
      <c r="Y560" s="273"/>
      <c r="Z560" s="273"/>
      <c r="AA560" s="296"/>
      <c r="AB560" s="296"/>
      <c r="AC560" s="276"/>
      <c r="AD560" s="276"/>
      <c r="AE560" s="276"/>
      <c r="AF560" s="276"/>
      <c r="AG560" s="276"/>
      <c r="AH560" s="276"/>
      <c r="AI560" s="276"/>
      <c r="AJ560" s="366"/>
      <c r="AK560" s="297"/>
      <c r="AL560" s="297"/>
      <c r="AM560" s="297"/>
      <c r="AN560" s="297"/>
      <c r="AO560" s="297"/>
      <c r="AP560" s="297"/>
      <c r="AQ560" s="297"/>
      <c r="AR560" s="297"/>
      <c r="AS560" s="297"/>
      <c r="AT560" s="297"/>
      <c r="AU560" s="297"/>
      <c r="AV560" s="297"/>
      <c r="AW560" s="297"/>
      <c r="AX560" s="297"/>
      <c r="AY560" s="319"/>
      <c r="AZ560" s="297"/>
    </row>
    <row r="561" spans="1:52" s="271" customFormat="1" ht="23.25" customHeight="1" x14ac:dyDescent="0.2">
      <c r="A561" s="277"/>
      <c r="B561" s="277"/>
      <c r="C561" s="560"/>
      <c r="G561" s="304"/>
      <c r="H561" s="304"/>
      <c r="I561" s="304"/>
      <c r="J561" s="413"/>
      <c r="K561" s="304"/>
      <c r="L561" s="418"/>
      <c r="M561" s="304"/>
      <c r="N561" s="413"/>
      <c r="O561" s="304"/>
      <c r="P561" s="304"/>
      <c r="Q561" s="304"/>
      <c r="R561" s="273"/>
      <c r="S561" s="273"/>
      <c r="T561" s="273"/>
      <c r="U561" s="273"/>
      <c r="V561" s="273"/>
      <c r="W561" s="273"/>
      <c r="X561" s="273"/>
      <c r="Y561" s="273"/>
      <c r="Z561" s="273"/>
      <c r="AA561" s="296"/>
      <c r="AB561" s="296"/>
      <c r="AC561" s="276"/>
      <c r="AD561" s="276"/>
      <c r="AE561" s="276"/>
      <c r="AF561" s="276"/>
      <c r="AG561" s="276"/>
      <c r="AH561" s="276"/>
      <c r="AI561" s="276"/>
      <c r="AJ561" s="366"/>
      <c r="AK561" s="297"/>
      <c r="AL561" s="297"/>
      <c r="AM561" s="297"/>
      <c r="AN561" s="297"/>
      <c r="AO561" s="297"/>
      <c r="AP561" s="297"/>
      <c r="AQ561" s="297"/>
      <c r="AR561" s="297"/>
      <c r="AS561" s="297"/>
      <c r="AT561" s="297"/>
      <c r="AU561" s="297"/>
      <c r="AV561" s="297"/>
      <c r="AW561" s="297"/>
      <c r="AX561" s="297"/>
      <c r="AY561" s="319"/>
      <c r="AZ561" s="297"/>
    </row>
    <row r="562" spans="1:52" s="271" customFormat="1" ht="23.25" customHeight="1" x14ac:dyDescent="0.2">
      <c r="A562" s="277"/>
      <c r="B562" s="277"/>
      <c r="C562" s="560"/>
      <c r="G562" s="304"/>
      <c r="H562" s="304"/>
      <c r="I562" s="304"/>
      <c r="J562" s="413"/>
      <c r="K562" s="304"/>
      <c r="L562" s="418"/>
      <c r="M562" s="304"/>
      <c r="N562" s="413"/>
      <c r="O562" s="304"/>
      <c r="P562" s="304"/>
      <c r="Q562" s="304"/>
      <c r="R562" s="273"/>
      <c r="S562" s="273"/>
      <c r="T562" s="273"/>
      <c r="U562" s="273"/>
      <c r="V562" s="273"/>
      <c r="W562" s="273"/>
      <c r="X562" s="273"/>
      <c r="Y562" s="273"/>
      <c r="Z562" s="273"/>
      <c r="AA562" s="296"/>
      <c r="AB562" s="296"/>
      <c r="AC562" s="276"/>
      <c r="AD562" s="276"/>
      <c r="AE562" s="276"/>
      <c r="AF562" s="276"/>
      <c r="AG562" s="276"/>
      <c r="AH562" s="276"/>
      <c r="AI562" s="276"/>
      <c r="AJ562" s="366"/>
      <c r="AK562" s="297"/>
      <c r="AL562" s="297"/>
      <c r="AM562" s="297"/>
      <c r="AN562" s="297"/>
      <c r="AO562" s="297"/>
      <c r="AP562" s="297"/>
      <c r="AQ562" s="297"/>
      <c r="AR562" s="297"/>
      <c r="AS562" s="297"/>
      <c r="AT562" s="297"/>
      <c r="AU562" s="297"/>
      <c r="AV562" s="297"/>
      <c r="AW562" s="297"/>
      <c r="AX562" s="297"/>
      <c r="AY562" s="319"/>
      <c r="AZ562" s="297"/>
    </row>
    <row r="563" spans="1:52" s="271" customFormat="1" ht="23.25" customHeight="1" x14ac:dyDescent="0.2">
      <c r="A563" s="277"/>
      <c r="B563" s="277"/>
      <c r="C563" s="560"/>
      <c r="G563" s="304"/>
      <c r="H563" s="304"/>
      <c r="I563" s="304"/>
      <c r="J563" s="413"/>
      <c r="K563" s="304"/>
      <c r="L563" s="418"/>
      <c r="M563" s="304"/>
      <c r="N563" s="413"/>
      <c r="O563" s="304"/>
      <c r="P563" s="304"/>
      <c r="Q563" s="304"/>
      <c r="R563" s="273"/>
      <c r="S563" s="273"/>
      <c r="T563" s="273"/>
      <c r="U563" s="273"/>
      <c r="V563" s="273"/>
      <c r="W563" s="273"/>
      <c r="X563" s="273"/>
      <c r="Y563" s="273"/>
      <c r="Z563" s="273"/>
      <c r="AA563" s="296"/>
      <c r="AB563" s="296"/>
      <c r="AC563" s="276"/>
      <c r="AD563" s="276"/>
      <c r="AE563" s="276"/>
      <c r="AF563" s="276"/>
      <c r="AG563" s="276"/>
      <c r="AH563" s="276"/>
      <c r="AI563" s="276"/>
      <c r="AJ563" s="366"/>
      <c r="AK563" s="297"/>
      <c r="AL563" s="297"/>
      <c r="AM563" s="297"/>
      <c r="AN563" s="297"/>
      <c r="AO563" s="297"/>
      <c r="AP563" s="297"/>
      <c r="AQ563" s="297"/>
      <c r="AR563" s="297"/>
      <c r="AS563" s="297"/>
      <c r="AT563" s="297"/>
      <c r="AU563" s="297"/>
      <c r="AV563" s="297"/>
      <c r="AW563" s="297"/>
      <c r="AX563" s="297"/>
      <c r="AY563" s="319"/>
      <c r="AZ563" s="297"/>
    </row>
    <row r="564" spans="1:52" s="271" customFormat="1" ht="23.25" customHeight="1" x14ac:dyDescent="0.2">
      <c r="A564" s="277"/>
      <c r="B564" s="277"/>
      <c r="C564" s="560"/>
      <c r="G564" s="304"/>
      <c r="H564" s="304"/>
      <c r="I564" s="304"/>
      <c r="J564" s="413"/>
      <c r="K564" s="304"/>
      <c r="L564" s="418"/>
      <c r="M564" s="304"/>
      <c r="N564" s="413"/>
      <c r="O564" s="304"/>
      <c r="P564" s="304"/>
      <c r="Q564" s="304"/>
      <c r="R564" s="273"/>
      <c r="S564" s="273"/>
      <c r="T564" s="273"/>
      <c r="U564" s="273"/>
      <c r="V564" s="273"/>
      <c r="W564" s="273"/>
      <c r="X564" s="273"/>
      <c r="Y564" s="273"/>
      <c r="Z564" s="273"/>
      <c r="AA564" s="296"/>
      <c r="AB564" s="296"/>
      <c r="AC564" s="276"/>
      <c r="AD564" s="276"/>
      <c r="AE564" s="276"/>
      <c r="AF564" s="276"/>
      <c r="AG564" s="276"/>
      <c r="AH564" s="276"/>
      <c r="AI564" s="276"/>
      <c r="AJ564" s="366"/>
      <c r="AK564" s="297"/>
      <c r="AL564" s="297"/>
      <c r="AM564" s="297"/>
      <c r="AN564" s="297"/>
      <c r="AO564" s="297"/>
      <c r="AP564" s="297"/>
      <c r="AQ564" s="297"/>
      <c r="AR564" s="297"/>
      <c r="AS564" s="297"/>
      <c r="AT564" s="297"/>
      <c r="AU564" s="297"/>
      <c r="AV564" s="297"/>
      <c r="AW564" s="297"/>
      <c r="AX564" s="297"/>
      <c r="AY564" s="319"/>
      <c r="AZ564" s="297"/>
    </row>
    <row r="565" spans="1:52" s="271" customFormat="1" ht="23.25" customHeight="1" x14ac:dyDescent="0.2">
      <c r="A565" s="277"/>
      <c r="B565" s="277"/>
      <c r="C565" s="560"/>
      <c r="G565" s="304"/>
      <c r="H565" s="304"/>
      <c r="I565" s="304"/>
      <c r="J565" s="413"/>
      <c r="K565" s="304"/>
      <c r="L565" s="418"/>
      <c r="M565" s="304"/>
      <c r="N565" s="413"/>
      <c r="O565" s="304"/>
      <c r="P565" s="304"/>
      <c r="Q565" s="304"/>
      <c r="R565" s="273"/>
      <c r="S565" s="273"/>
      <c r="T565" s="273"/>
      <c r="U565" s="273"/>
      <c r="V565" s="273"/>
      <c r="W565" s="273"/>
      <c r="X565" s="273"/>
      <c r="Y565" s="273"/>
      <c r="Z565" s="273"/>
      <c r="AA565" s="296"/>
      <c r="AB565" s="296"/>
      <c r="AC565" s="276"/>
      <c r="AD565" s="276"/>
      <c r="AE565" s="276"/>
      <c r="AF565" s="276"/>
      <c r="AG565" s="276"/>
      <c r="AH565" s="276"/>
      <c r="AI565" s="276"/>
      <c r="AJ565" s="366"/>
      <c r="AK565" s="297"/>
      <c r="AL565" s="297"/>
      <c r="AM565" s="297"/>
      <c r="AN565" s="297"/>
      <c r="AO565" s="297"/>
      <c r="AP565" s="297"/>
      <c r="AQ565" s="297"/>
      <c r="AR565" s="297"/>
      <c r="AS565" s="297"/>
      <c r="AT565" s="297"/>
      <c r="AU565" s="297"/>
      <c r="AV565" s="297"/>
      <c r="AW565" s="297"/>
      <c r="AX565" s="297"/>
      <c r="AY565" s="319"/>
      <c r="AZ565" s="297"/>
    </row>
    <row r="566" spans="1:52" s="271" customFormat="1" ht="23.25" customHeight="1" x14ac:dyDescent="0.2">
      <c r="A566" s="277"/>
      <c r="B566" s="277"/>
      <c r="C566" s="560"/>
      <c r="G566" s="304"/>
      <c r="H566" s="304"/>
      <c r="I566" s="304"/>
      <c r="J566" s="413"/>
      <c r="K566" s="304"/>
      <c r="L566" s="418"/>
      <c r="M566" s="304"/>
      <c r="N566" s="413"/>
      <c r="O566" s="304"/>
      <c r="P566" s="304"/>
      <c r="Q566" s="304"/>
      <c r="R566" s="273"/>
      <c r="S566" s="273"/>
      <c r="T566" s="273"/>
      <c r="U566" s="273"/>
      <c r="V566" s="273"/>
      <c r="W566" s="273"/>
      <c r="X566" s="273"/>
      <c r="Y566" s="273"/>
      <c r="Z566" s="273"/>
      <c r="AA566" s="296"/>
      <c r="AB566" s="296"/>
      <c r="AC566" s="276"/>
      <c r="AD566" s="276"/>
      <c r="AE566" s="276"/>
      <c r="AF566" s="276"/>
      <c r="AG566" s="276"/>
      <c r="AH566" s="276"/>
      <c r="AI566" s="276"/>
      <c r="AJ566" s="366"/>
      <c r="AK566" s="297"/>
      <c r="AL566" s="297"/>
      <c r="AM566" s="297"/>
      <c r="AN566" s="297"/>
      <c r="AO566" s="297"/>
      <c r="AP566" s="297"/>
      <c r="AQ566" s="297"/>
      <c r="AR566" s="297"/>
      <c r="AS566" s="297"/>
      <c r="AT566" s="297"/>
      <c r="AU566" s="297"/>
      <c r="AV566" s="297"/>
      <c r="AW566" s="297"/>
      <c r="AX566" s="297"/>
      <c r="AY566" s="319"/>
      <c r="AZ566" s="297"/>
    </row>
    <row r="567" spans="1:52" s="271" customFormat="1" ht="23.25" customHeight="1" x14ac:dyDescent="0.2">
      <c r="A567" s="277"/>
      <c r="B567" s="277"/>
      <c r="C567" s="560"/>
      <c r="G567" s="304"/>
      <c r="H567" s="304"/>
      <c r="I567" s="304"/>
      <c r="J567" s="413"/>
      <c r="K567" s="304"/>
      <c r="L567" s="418"/>
      <c r="M567" s="304"/>
      <c r="N567" s="413"/>
      <c r="O567" s="304"/>
      <c r="P567" s="304"/>
      <c r="Q567" s="304"/>
      <c r="R567" s="273"/>
      <c r="S567" s="273"/>
      <c r="T567" s="273"/>
      <c r="U567" s="273"/>
      <c r="V567" s="273"/>
      <c r="W567" s="273"/>
      <c r="X567" s="273"/>
      <c r="Y567" s="273"/>
      <c r="Z567" s="273"/>
      <c r="AA567" s="296"/>
      <c r="AB567" s="296"/>
      <c r="AC567" s="276"/>
      <c r="AD567" s="276"/>
      <c r="AE567" s="276"/>
      <c r="AF567" s="276"/>
      <c r="AG567" s="276"/>
      <c r="AH567" s="276"/>
      <c r="AI567" s="276"/>
      <c r="AJ567" s="366"/>
      <c r="AK567" s="297"/>
      <c r="AL567" s="297"/>
      <c r="AM567" s="297"/>
      <c r="AN567" s="297"/>
      <c r="AO567" s="297"/>
      <c r="AP567" s="297"/>
      <c r="AQ567" s="297"/>
      <c r="AR567" s="297"/>
      <c r="AS567" s="297"/>
      <c r="AT567" s="297"/>
      <c r="AU567" s="297"/>
      <c r="AV567" s="297"/>
      <c r="AW567" s="297"/>
      <c r="AX567" s="297"/>
      <c r="AY567" s="319"/>
      <c r="AZ567" s="297"/>
    </row>
    <row r="568" spans="1:52" s="271" customFormat="1" ht="23.25" customHeight="1" x14ac:dyDescent="0.2">
      <c r="A568" s="277"/>
      <c r="B568" s="277"/>
      <c r="C568" s="560"/>
      <c r="G568" s="304"/>
      <c r="H568" s="304"/>
      <c r="I568" s="304"/>
      <c r="J568" s="413"/>
      <c r="K568" s="304"/>
      <c r="L568" s="418"/>
      <c r="M568" s="304"/>
      <c r="N568" s="413"/>
      <c r="O568" s="304"/>
      <c r="P568" s="304"/>
      <c r="Q568" s="304"/>
      <c r="R568" s="273"/>
      <c r="S568" s="273"/>
      <c r="T568" s="273"/>
      <c r="U568" s="273"/>
      <c r="V568" s="273"/>
      <c r="W568" s="273"/>
      <c r="X568" s="273"/>
      <c r="Y568" s="273"/>
      <c r="Z568" s="273"/>
      <c r="AA568" s="296"/>
      <c r="AB568" s="296"/>
      <c r="AC568" s="276"/>
      <c r="AD568" s="276"/>
      <c r="AE568" s="276"/>
      <c r="AF568" s="276"/>
      <c r="AG568" s="276"/>
      <c r="AH568" s="276"/>
      <c r="AI568" s="276"/>
      <c r="AJ568" s="366"/>
      <c r="AK568" s="297"/>
      <c r="AL568" s="297"/>
      <c r="AM568" s="297"/>
      <c r="AN568" s="297"/>
      <c r="AO568" s="297"/>
      <c r="AP568" s="297"/>
      <c r="AQ568" s="297"/>
      <c r="AR568" s="297"/>
      <c r="AS568" s="297"/>
      <c r="AT568" s="297"/>
      <c r="AU568" s="297"/>
      <c r="AV568" s="297"/>
      <c r="AW568" s="297"/>
      <c r="AX568" s="297"/>
      <c r="AY568" s="319"/>
      <c r="AZ568" s="297"/>
    </row>
    <row r="569" spans="1:52" s="271" customFormat="1" ht="23.25" customHeight="1" x14ac:dyDescent="0.2">
      <c r="A569" s="277"/>
      <c r="B569" s="277"/>
      <c r="C569" s="560"/>
      <c r="G569" s="304"/>
      <c r="H569" s="304"/>
      <c r="I569" s="304"/>
      <c r="J569" s="413"/>
      <c r="K569" s="304"/>
      <c r="L569" s="418"/>
      <c r="M569" s="304"/>
      <c r="N569" s="413"/>
      <c r="O569" s="304"/>
      <c r="P569" s="304"/>
      <c r="Q569" s="304"/>
      <c r="R569" s="273"/>
      <c r="S569" s="273"/>
      <c r="T569" s="273"/>
      <c r="U569" s="273"/>
      <c r="V569" s="273"/>
      <c r="W569" s="273"/>
      <c r="X569" s="273"/>
      <c r="Y569" s="273"/>
      <c r="Z569" s="273"/>
      <c r="AA569" s="296"/>
      <c r="AB569" s="296"/>
      <c r="AC569" s="276"/>
      <c r="AD569" s="276"/>
      <c r="AE569" s="276"/>
      <c r="AF569" s="276"/>
      <c r="AG569" s="276"/>
      <c r="AH569" s="276"/>
      <c r="AI569" s="276"/>
      <c r="AJ569" s="366"/>
      <c r="AK569" s="297"/>
      <c r="AL569" s="297"/>
      <c r="AM569" s="297"/>
      <c r="AN569" s="297"/>
      <c r="AO569" s="297"/>
      <c r="AP569" s="297"/>
      <c r="AQ569" s="297"/>
      <c r="AR569" s="297"/>
      <c r="AS569" s="297"/>
      <c r="AT569" s="297"/>
      <c r="AU569" s="297"/>
      <c r="AV569" s="297"/>
      <c r="AW569" s="297"/>
      <c r="AX569" s="297"/>
      <c r="AY569" s="319"/>
      <c r="AZ569" s="297"/>
    </row>
    <row r="570" spans="1:52" s="271" customFormat="1" ht="23.25" customHeight="1" x14ac:dyDescent="0.2">
      <c r="A570" s="277"/>
      <c r="B570" s="277"/>
      <c r="C570" s="560"/>
      <c r="G570" s="304"/>
      <c r="H570" s="304"/>
      <c r="I570" s="304"/>
      <c r="J570" s="413"/>
      <c r="K570" s="304"/>
      <c r="L570" s="418"/>
      <c r="M570" s="304"/>
      <c r="N570" s="413"/>
      <c r="O570" s="304"/>
      <c r="P570" s="304"/>
      <c r="Q570" s="304"/>
      <c r="R570" s="273"/>
      <c r="S570" s="273"/>
      <c r="T570" s="273"/>
      <c r="U570" s="273"/>
      <c r="V570" s="273"/>
      <c r="W570" s="273"/>
      <c r="X570" s="273"/>
      <c r="Y570" s="273"/>
      <c r="Z570" s="273"/>
      <c r="AA570" s="296"/>
      <c r="AB570" s="296"/>
      <c r="AC570" s="276"/>
      <c r="AD570" s="276"/>
      <c r="AE570" s="276"/>
      <c r="AF570" s="276"/>
      <c r="AG570" s="276"/>
      <c r="AH570" s="276"/>
      <c r="AI570" s="276"/>
      <c r="AJ570" s="366"/>
      <c r="AK570" s="297"/>
      <c r="AL570" s="297"/>
      <c r="AM570" s="297"/>
      <c r="AN570" s="297"/>
      <c r="AO570" s="297"/>
      <c r="AP570" s="297"/>
      <c r="AQ570" s="297"/>
      <c r="AR570" s="297"/>
      <c r="AS570" s="297"/>
      <c r="AT570" s="297"/>
      <c r="AU570" s="297"/>
      <c r="AV570" s="297"/>
      <c r="AW570" s="297"/>
      <c r="AX570" s="297"/>
      <c r="AY570" s="319"/>
      <c r="AZ570" s="297"/>
    </row>
    <row r="571" spans="1:52" s="271" customFormat="1" ht="23.25" customHeight="1" x14ac:dyDescent="0.2">
      <c r="A571" s="277"/>
      <c r="B571" s="277"/>
      <c r="C571" s="560"/>
      <c r="G571" s="304"/>
      <c r="H571" s="304"/>
      <c r="I571" s="304"/>
      <c r="J571" s="413"/>
      <c r="K571" s="304"/>
      <c r="L571" s="418"/>
      <c r="M571" s="304"/>
      <c r="N571" s="413"/>
      <c r="O571" s="304"/>
      <c r="P571" s="304"/>
      <c r="Q571" s="304"/>
      <c r="R571" s="273"/>
      <c r="S571" s="273"/>
      <c r="T571" s="273"/>
      <c r="U571" s="273"/>
      <c r="V571" s="273"/>
      <c r="W571" s="273"/>
      <c r="X571" s="273"/>
      <c r="Y571" s="273"/>
      <c r="Z571" s="273"/>
      <c r="AA571" s="296"/>
      <c r="AB571" s="296"/>
      <c r="AC571" s="276"/>
      <c r="AD571" s="276"/>
      <c r="AE571" s="276"/>
      <c r="AF571" s="276"/>
      <c r="AG571" s="276"/>
      <c r="AH571" s="276"/>
      <c r="AI571" s="276"/>
      <c r="AJ571" s="366"/>
      <c r="AK571" s="297"/>
      <c r="AL571" s="297"/>
      <c r="AM571" s="297"/>
      <c r="AN571" s="297"/>
      <c r="AO571" s="297"/>
      <c r="AP571" s="297"/>
      <c r="AQ571" s="297"/>
      <c r="AR571" s="297"/>
      <c r="AS571" s="297"/>
      <c r="AT571" s="297"/>
      <c r="AU571" s="297"/>
      <c r="AV571" s="297"/>
      <c r="AW571" s="297"/>
      <c r="AX571" s="297"/>
      <c r="AY571" s="319"/>
      <c r="AZ571" s="297"/>
    </row>
    <row r="572" spans="1:52" s="271" customFormat="1" ht="23.25" customHeight="1" x14ac:dyDescent="0.2">
      <c r="A572" s="277"/>
      <c r="B572" s="277"/>
      <c r="C572" s="560"/>
      <c r="G572" s="304"/>
      <c r="H572" s="304"/>
      <c r="I572" s="304"/>
      <c r="J572" s="413"/>
      <c r="K572" s="304"/>
      <c r="L572" s="418"/>
      <c r="M572" s="304"/>
      <c r="N572" s="413"/>
      <c r="O572" s="304"/>
      <c r="P572" s="304"/>
      <c r="Q572" s="304"/>
      <c r="R572" s="273"/>
      <c r="S572" s="273"/>
      <c r="T572" s="273"/>
      <c r="U572" s="273"/>
      <c r="V572" s="273"/>
      <c r="W572" s="273"/>
      <c r="X572" s="273"/>
      <c r="Y572" s="273"/>
      <c r="Z572" s="273"/>
      <c r="AA572" s="296"/>
      <c r="AB572" s="296"/>
      <c r="AC572" s="276"/>
      <c r="AD572" s="276"/>
      <c r="AE572" s="276"/>
      <c r="AF572" s="276"/>
      <c r="AG572" s="276"/>
      <c r="AH572" s="276"/>
      <c r="AI572" s="276"/>
      <c r="AJ572" s="366"/>
      <c r="AK572" s="297"/>
      <c r="AL572" s="297"/>
      <c r="AM572" s="297"/>
      <c r="AN572" s="297"/>
      <c r="AO572" s="297"/>
      <c r="AP572" s="297"/>
      <c r="AQ572" s="297"/>
      <c r="AR572" s="297"/>
      <c r="AS572" s="297"/>
      <c r="AT572" s="297"/>
      <c r="AU572" s="297"/>
      <c r="AV572" s="297"/>
      <c r="AW572" s="297"/>
      <c r="AX572" s="297"/>
      <c r="AY572" s="319"/>
      <c r="AZ572" s="297"/>
    </row>
    <row r="573" spans="1:52" s="271" customFormat="1" ht="23.25" customHeight="1" x14ac:dyDescent="0.2">
      <c r="A573" s="277"/>
      <c r="B573" s="277"/>
      <c r="C573" s="560"/>
      <c r="G573" s="304"/>
      <c r="H573" s="304"/>
      <c r="I573" s="304"/>
      <c r="J573" s="413"/>
      <c r="K573" s="304"/>
      <c r="L573" s="418"/>
      <c r="M573" s="304"/>
      <c r="N573" s="413"/>
      <c r="O573" s="304"/>
      <c r="P573" s="304"/>
      <c r="Q573" s="304"/>
      <c r="R573" s="273"/>
      <c r="S573" s="273"/>
      <c r="T573" s="273"/>
      <c r="U573" s="273"/>
      <c r="V573" s="273"/>
      <c r="W573" s="273"/>
      <c r="X573" s="273"/>
      <c r="Y573" s="273"/>
      <c r="Z573" s="273"/>
      <c r="AA573" s="296"/>
      <c r="AB573" s="296"/>
      <c r="AC573" s="276"/>
      <c r="AD573" s="276"/>
      <c r="AE573" s="276"/>
      <c r="AF573" s="276"/>
      <c r="AG573" s="276"/>
      <c r="AH573" s="276"/>
      <c r="AI573" s="276"/>
      <c r="AJ573" s="366"/>
      <c r="AK573" s="297"/>
      <c r="AL573" s="297"/>
      <c r="AM573" s="297"/>
      <c r="AN573" s="297"/>
      <c r="AO573" s="297"/>
      <c r="AP573" s="297"/>
      <c r="AQ573" s="297"/>
      <c r="AR573" s="297"/>
      <c r="AS573" s="297"/>
      <c r="AT573" s="297"/>
      <c r="AU573" s="297"/>
      <c r="AV573" s="297"/>
      <c r="AW573" s="297"/>
      <c r="AX573" s="297"/>
      <c r="AY573" s="319"/>
      <c r="AZ573" s="297"/>
    </row>
    <row r="574" spans="1:52" s="271" customFormat="1" ht="23.25" customHeight="1" x14ac:dyDescent="0.2">
      <c r="A574" s="277"/>
      <c r="B574" s="277"/>
      <c r="C574" s="560"/>
      <c r="G574" s="304"/>
      <c r="H574" s="304"/>
      <c r="I574" s="304"/>
      <c r="J574" s="413"/>
      <c r="K574" s="304"/>
      <c r="L574" s="418"/>
      <c r="M574" s="304"/>
      <c r="N574" s="413"/>
      <c r="O574" s="304"/>
      <c r="P574" s="304"/>
      <c r="Q574" s="304"/>
      <c r="R574" s="273"/>
      <c r="S574" s="273"/>
      <c r="T574" s="273"/>
      <c r="U574" s="273"/>
      <c r="V574" s="273"/>
      <c r="W574" s="273"/>
      <c r="X574" s="273"/>
      <c r="Y574" s="273"/>
      <c r="Z574" s="273"/>
      <c r="AA574" s="296"/>
      <c r="AB574" s="296"/>
      <c r="AC574" s="276"/>
      <c r="AD574" s="276"/>
      <c r="AE574" s="276"/>
      <c r="AF574" s="276"/>
      <c r="AG574" s="276"/>
      <c r="AH574" s="276"/>
      <c r="AI574" s="276"/>
      <c r="AJ574" s="366"/>
      <c r="AK574" s="297"/>
      <c r="AL574" s="297"/>
      <c r="AM574" s="297"/>
      <c r="AN574" s="297"/>
      <c r="AO574" s="297"/>
      <c r="AP574" s="297"/>
      <c r="AQ574" s="297"/>
      <c r="AR574" s="297"/>
      <c r="AS574" s="297"/>
      <c r="AT574" s="297"/>
      <c r="AU574" s="297"/>
      <c r="AV574" s="297"/>
      <c r="AW574" s="297"/>
      <c r="AX574" s="297"/>
      <c r="AY574" s="319"/>
      <c r="AZ574" s="297"/>
    </row>
    <row r="575" spans="1:52" s="271" customFormat="1" ht="23.25" customHeight="1" x14ac:dyDescent="0.2">
      <c r="A575" s="277"/>
      <c r="B575" s="277"/>
      <c r="C575" s="560"/>
      <c r="G575" s="304"/>
      <c r="H575" s="304"/>
      <c r="I575" s="304"/>
      <c r="J575" s="413"/>
      <c r="K575" s="304"/>
      <c r="L575" s="418"/>
      <c r="M575" s="304"/>
      <c r="N575" s="413"/>
      <c r="O575" s="304"/>
      <c r="P575" s="304"/>
      <c r="Q575" s="304"/>
      <c r="R575" s="273"/>
      <c r="S575" s="273"/>
      <c r="T575" s="273"/>
      <c r="U575" s="273"/>
      <c r="V575" s="273"/>
      <c r="W575" s="273"/>
      <c r="X575" s="273"/>
      <c r="Y575" s="273"/>
      <c r="Z575" s="273"/>
      <c r="AA575" s="296"/>
      <c r="AB575" s="296"/>
      <c r="AC575" s="276"/>
      <c r="AD575" s="276"/>
      <c r="AE575" s="276"/>
      <c r="AF575" s="276"/>
      <c r="AG575" s="276"/>
      <c r="AH575" s="276"/>
      <c r="AI575" s="276"/>
      <c r="AJ575" s="366"/>
      <c r="AK575" s="297"/>
      <c r="AL575" s="297"/>
      <c r="AM575" s="297"/>
      <c r="AN575" s="297"/>
      <c r="AO575" s="297"/>
      <c r="AP575" s="297"/>
      <c r="AQ575" s="297"/>
      <c r="AR575" s="297"/>
      <c r="AS575" s="297"/>
      <c r="AT575" s="297"/>
      <c r="AU575" s="297"/>
      <c r="AV575" s="297"/>
      <c r="AW575" s="297"/>
      <c r="AX575" s="297"/>
      <c r="AY575" s="319"/>
      <c r="AZ575" s="297"/>
    </row>
    <row r="576" spans="1:52" s="271" customFormat="1" ht="23.25" customHeight="1" x14ac:dyDescent="0.2">
      <c r="A576" s="277"/>
      <c r="B576" s="277"/>
      <c r="C576" s="560"/>
      <c r="G576" s="304"/>
      <c r="H576" s="304"/>
      <c r="I576" s="304"/>
      <c r="J576" s="413"/>
      <c r="K576" s="304"/>
      <c r="L576" s="418"/>
      <c r="M576" s="304"/>
      <c r="N576" s="413"/>
      <c r="O576" s="304"/>
      <c r="P576" s="304"/>
      <c r="Q576" s="304"/>
      <c r="R576" s="273"/>
      <c r="S576" s="273"/>
      <c r="T576" s="273"/>
      <c r="U576" s="273"/>
      <c r="V576" s="273"/>
      <c r="W576" s="273"/>
      <c r="X576" s="273"/>
      <c r="Y576" s="273"/>
      <c r="Z576" s="273"/>
      <c r="AA576" s="296"/>
      <c r="AB576" s="296"/>
      <c r="AC576" s="276"/>
      <c r="AD576" s="276"/>
      <c r="AE576" s="276"/>
      <c r="AF576" s="276"/>
      <c r="AG576" s="276"/>
      <c r="AH576" s="276"/>
      <c r="AI576" s="276"/>
      <c r="AJ576" s="366"/>
      <c r="AK576" s="297"/>
      <c r="AL576" s="297"/>
      <c r="AM576" s="297"/>
      <c r="AN576" s="297"/>
      <c r="AO576" s="297"/>
      <c r="AP576" s="297"/>
      <c r="AQ576" s="297"/>
      <c r="AR576" s="297"/>
      <c r="AS576" s="297"/>
      <c r="AT576" s="297"/>
      <c r="AU576" s="297"/>
      <c r="AV576" s="297"/>
      <c r="AW576" s="297"/>
      <c r="AX576" s="297"/>
      <c r="AY576" s="319"/>
      <c r="AZ576" s="297"/>
    </row>
    <row r="577" spans="1:52" s="271" customFormat="1" ht="23.25" customHeight="1" x14ac:dyDescent="0.2">
      <c r="A577" s="277"/>
      <c r="B577" s="277"/>
      <c r="C577" s="560"/>
      <c r="G577" s="304"/>
      <c r="H577" s="304"/>
      <c r="I577" s="304"/>
      <c r="J577" s="413"/>
      <c r="K577" s="304"/>
      <c r="L577" s="418"/>
      <c r="M577" s="304"/>
      <c r="N577" s="413"/>
      <c r="O577" s="304"/>
      <c r="P577" s="304"/>
      <c r="Q577" s="304"/>
      <c r="R577" s="273"/>
      <c r="S577" s="273"/>
      <c r="T577" s="273"/>
      <c r="U577" s="273"/>
      <c r="V577" s="273"/>
      <c r="W577" s="273"/>
      <c r="X577" s="273"/>
      <c r="Y577" s="273"/>
      <c r="Z577" s="273"/>
      <c r="AA577" s="296"/>
      <c r="AB577" s="296"/>
      <c r="AC577" s="276"/>
      <c r="AD577" s="276"/>
      <c r="AE577" s="276"/>
      <c r="AF577" s="276"/>
      <c r="AG577" s="276"/>
      <c r="AH577" s="276"/>
      <c r="AI577" s="276"/>
      <c r="AJ577" s="366"/>
      <c r="AK577" s="297"/>
      <c r="AL577" s="297"/>
      <c r="AM577" s="297"/>
      <c r="AN577" s="297"/>
      <c r="AO577" s="297"/>
      <c r="AP577" s="297"/>
      <c r="AQ577" s="297"/>
      <c r="AR577" s="297"/>
      <c r="AS577" s="297"/>
      <c r="AT577" s="297"/>
      <c r="AU577" s="297"/>
      <c r="AV577" s="297"/>
      <c r="AW577" s="297"/>
      <c r="AX577" s="297"/>
      <c r="AY577" s="319"/>
      <c r="AZ577" s="297"/>
    </row>
    <row r="578" spans="1:52" s="271" customFormat="1" ht="23.25" customHeight="1" x14ac:dyDescent="0.2">
      <c r="A578" s="277"/>
      <c r="B578" s="277"/>
      <c r="C578" s="560"/>
      <c r="G578" s="304"/>
      <c r="H578" s="304"/>
      <c r="I578" s="304"/>
      <c r="J578" s="413"/>
      <c r="K578" s="304"/>
      <c r="L578" s="418"/>
      <c r="M578" s="304"/>
      <c r="N578" s="413"/>
      <c r="O578" s="304"/>
      <c r="P578" s="304"/>
      <c r="Q578" s="304"/>
      <c r="R578" s="273"/>
      <c r="S578" s="273"/>
      <c r="T578" s="273"/>
      <c r="U578" s="273"/>
      <c r="V578" s="273"/>
      <c r="W578" s="273"/>
      <c r="X578" s="273"/>
      <c r="Y578" s="273"/>
      <c r="Z578" s="273"/>
      <c r="AA578" s="296"/>
      <c r="AB578" s="296"/>
      <c r="AC578" s="276"/>
      <c r="AD578" s="276"/>
      <c r="AE578" s="276"/>
      <c r="AF578" s="276"/>
      <c r="AG578" s="276"/>
      <c r="AH578" s="276"/>
      <c r="AI578" s="276"/>
      <c r="AJ578" s="366"/>
      <c r="AK578" s="297"/>
      <c r="AL578" s="297"/>
      <c r="AM578" s="297"/>
      <c r="AN578" s="297"/>
      <c r="AO578" s="297"/>
      <c r="AP578" s="297"/>
      <c r="AQ578" s="297"/>
      <c r="AR578" s="297"/>
      <c r="AS578" s="297"/>
      <c r="AT578" s="297"/>
      <c r="AU578" s="297"/>
      <c r="AV578" s="297"/>
      <c r="AW578" s="297"/>
      <c r="AX578" s="297"/>
      <c r="AY578" s="319"/>
      <c r="AZ578" s="297"/>
    </row>
    <row r="579" spans="1:52" s="271" customFormat="1" ht="23.25" customHeight="1" x14ac:dyDescent="0.2">
      <c r="A579" s="277"/>
      <c r="B579" s="277"/>
      <c r="C579" s="560"/>
      <c r="G579" s="304"/>
      <c r="H579" s="304"/>
      <c r="I579" s="304"/>
      <c r="J579" s="413"/>
      <c r="K579" s="304"/>
      <c r="L579" s="418"/>
      <c r="M579" s="304"/>
      <c r="N579" s="413"/>
      <c r="O579" s="304"/>
      <c r="P579" s="304"/>
      <c r="Q579" s="304"/>
      <c r="R579" s="273"/>
      <c r="S579" s="273"/>
      <c r="T579" s="273"/>
      <c r="U579" s="273"/>
      <c r="V579" s="273"/>
      <c r="W579" s="273"/>
      <c r="X579" s="273"/>
      <c r="Y579" s="273"/>
      <c r="Z579" s="273"/>
      <c r="AA579" s="296"/>
      <c r="AB579" s="296"/>
      <c r="AC579" s="276"/>
      <c r="AD579" s="276"/>
      <c r="AE579" s="276"/>
      <c r="AF579" s="276"/>
      <c r="AG579" s="276"/>
      <c r="AH579" s="276"/>
      <c r="AI579" s="276"/>
      <c r="AJ579" s="366"/>
      <c r="AK579" s="297"/>
      <c r="AL579" s="297"/>
      <c r="AM579" s="297"/>
      <c r="AN579" s="297"/>
      <c r="AO579" s="297"/>
      <c r="AP579" s="297"/>
      <c r="AQ579" s="297"/>
      <c r="AR579" s="297"/>
      <c r="AS579" s="297"/>
      <c r="AT579" s="297"/>
      <c r="AU579" s="297"/>
      <c r="AV579" s="297"/>
      <c r="AW579" s="297"/>
      <c r="AX579" s="297"/>
      <c r="AY579" s="319"/>
      <c r="AZ579" s="297"/>
    </row>
  </sheetData>
  <autoFilter ref="A3:AZ402"/>
  <mergeCells count="15">
    <mergeCell ref="A1:B2"/>
    <mergeCell ref="O1:P2"/>
    <mergeCell ref="Q2:Q3"/>
    <mergeCell ref="D1:F2"/>
    <mergeCell ref="AN1:AZ1"/>
    <mergeCell ref="R2:X2"/>
    <mergeCell ref="AA2:AH2"/>
    <mergeCell ref="AW2:AX2"/>
    <mergeCell ref="AN2:AT2"/>
    <mergeCell ref="AU2:AV2"/>
    <mergeCell ref="AK2:AM2"/>
    <mergeCell ref="AA1:AJ1"/>
    <mergeCell ref="AY2:AY3"/>
    <mergeCell ref="Q1:Z1"/>
    <mergeCell ref="Y2:Z2"/>
  </mergeCells>
  <conditionalFormatting sqref="B398:AX402 B391:B392 D391:AX392 C391 D396:AX397 B396:B397 C393 C395 C397 B4:AX28 B135:AX389 B30:AX75 B77:AX133">
    <cfRule type="expression" dxfId="28" priority="17" stopIfTrue="1">
      <formula>MOD(ROW(),2)</formula>
    </cfRule>
  </conditionalFormatting>
  <conditionalFormatting sqref="M404:Q65553 N391:N392 N396:N402 N3:N28 N77:N133 N135:N389 N30:N75">
    <cfRule type="cellIs" dxfId="27" priority="19" stopIfTrue="1" operator="between">
      <formula>0.35</formula>
      <formula>0.45</formula>
    </cfRule>
  </conditionalFormatting>
  <conditionalFormatting sqref="O196:P197">
    <cfRule type="cellIs" dxfId="26" priority="18" stopIfTrue="1" operator="equal">
      <formula>0</formula>
    </cfRule>
  </conditionalFormatting>
  <conditionalFormatting sqref="B390:AX390 C392 C394 C396">
    <cfRule type="expression" dxfId="25" priority="15" stopIfTrue="1">
      <formula>MOD(ROW(),2)</formula>
    </cfRule>
  </conditionalFormatting>
  <conditionalFormatting sqref="N390">
    <cfRule type="cellIs" dxfId="24" priority="16" stopIfTrue="1" operator="between">
      <formula>0.35</formula>
      <formula>0.45</formula>
    </cfRule>
  </conditionalFormatting>
  <conditionalFormatting sqref="B393:B395 D393:AX393 D395:AX395 D394:AT394 AX394 AV394">
    <cfRule type="expression" dxfId="23" priority="13" stopIfTrue="1">
      <formula>MOD(ROW(),2)</formula>
    </cfRule>
  </conditionalFormatting>
  <conditionalFormatting sqref="N393:N395">
    <cfRule type="cellIs" dxfId="22" priority="14" stopIfTrue="1" operator="between">
      <formula>0.35</formula>
      <formula>0.45</formula>
    </cfRule>
  </conditionalFormatting>
  <conditionalFormatting sqref="AU394">
    <cfRule type="expression" dxfId="21" priority="9" stopIfTrue="1">
      <formula>MOD(ROW(),2)</formula>
    </cfRule>
  </conditionalFormatting>
  <conditionalFormatting sqref="AW394">
    <cfRule type="expression" dxfId="20" priority="11" stopIfTrue="1">
      <formula>MOD(ROW(),2)</formula>
    </cfRule>
  </conditionalFormatting>
  <conditionalFormatting sqref="B76:AT76 AX76 AV76">
    <cfRule type="expression" dxfId="19" priority="7" stopIfTrue="1">
      <formula>MOD(ROW(),2)</formula>
    </cfRule>
  </conditionalFormatting>
  <conditionalFormatting sqref="N76">
    <cfRule type="cellIs" dxfId="18" priority="8" stopIfTrue="1" operator="between">
      <formula>0.35</formula>
      <formula>0.45</formula>
    </cfRule>
  </conditionalFormatting>
  <conditionalFormatting sqref="AW76">
    <cfRule type="expression" dxfId="17" priority="6" stopIfTrue="1">
      <formula>MOD(ROW(),2)</formula>
    </cfRule>
  </conditionalFormatting>
  <conditionalFormatting sqref="AU76">
    <cfRule type="expression" dxfId="16" priority="5" stopIfTrue="1">
      <formula>MOD(ROW(),2)</formula>
    </cfRule>
  </conditionalFormatting>
  <conditionalFormatting sqref="B134:AX134">
    <cfRule type="expression" dxfId="15" priority="3" stopIfTrue="1">
      <formula>MOD(ROW(),2)</formula>
    </cfRule>
  </conditionalFormatting>
  <conditionalFormatting sqref="N134">
    <cfRule type="cellIs" dxfId="14" priority="4" stopIfTrue="1" operator="between">
      <formula>0.35</formula>
      <formula>0.45</formula>
    </cfRule>
  </conditionalFormatting>
  <conditionalFormatting sqref="B29:AX29">
    <cfRule type="expression" dxfId="13" priority="1" stopIfTrue="1">
      <formula>MOD(ROW(),2)</formula>
    </cfRule>
  </conditionalFormatting>
  <conditionalFormatting sqref="N29">
    <cfRule type="cellIs" dxfId="12" priority="2" stopIfTrue="1" operator="between">
      <formula>0.35</formula>
      <formula>0.45</formula>
    </cfRule>
  </conditionalFormatting>
  <printOptions horizontalCentered="1"/>
  <pageMargins left="0" right="0" top="0" bottom="0" header="0" footer="0"/>
  <pageSetup paperSize="8" scale="19" fitToHeight="2" orientation="landscape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0178" r:id="rId4" name="CommandButton2">
          <controlPr defaultSize="0" print="0" autoLine="0" r:id="rId5">
            <anchor moveWithCells="1">
              <from>
                <xdr:col>0</xdr:col>
                <xdr:colOff>523875</xdr:colOff>
                <xdr:row>0</xdr:row>
                <xdr:rowOff>619125</xdr:rowOff>
              </from>
              <to>
                <xdr:col>1</xdr:col>
                <xdr:colOff>552450</xdr:colOff>
                <xdr:row>1</xdr:row>
                <xdr:rowOff>180975</xdr:rowOff>
              </to>
            </anchor>
          </controlPr>
        </control>
      </mc:Choice>
      <mc:Fallback>
        <control shapeId="50178" r:id="rId4" name="CommandButton2"/>
      </mc:Fallback>
    </mc:AlternateContent>
    <mc:AlternateContent xmlns:mc="http://schemas.openxmlformats.org/markup-compatibility/2006">
      <mc:Choice Requires="x14">
        <control shapeId="50177" r:id="rId6" name="CommandButton1">
          <controlPr defaultSize="0" print="0" autoLine="0" r:id="rId7">
            <anchor moveWithCells="1">
              <from>
                <xdr:col>0</xdr:col>
                <xdr:colOff>533400</xdr:colOff>
                <xdr:row>0</xdr:row>
                <xdr:rowOff>152400</xdr:rowOff>
              </from>
              <to>
                <xdr:col>1</xdr:col>
                <xdr:colOff>561975</xdr:colOff>
                <xdr:row>0</xdr:row>
                <xdr:rowOff>447675</xdr:rowOff>
              </to>
            </anchor>
          </controlPr>
        </control>
      </mc:Choice>
      <mc:Fallback>
        <control shapeId="50177" r:id="rId6" name="CommandButton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2:M26"/>
  <sheetViews>
    <sheetView topLeftCell="A13" workbookViewId="0">
      <selection activeCell="K40" sqref="K40"/>
    </sheetView>
  </sheetViews>
  <sheetFormatPr baseColWidth="10" defaultRowHeight="12.75" x14ac:dyDescent="0.2"/>
  <cols>
    <col min="1" max="1" width="21.42578125" bestFit="1" customWidth="1"/>
    <col min="2" max="11" width="13.85546875" bestFit="1" customWidth="1"/>
    <col min="12" max="12" width="13.85546875" customWidth="1"/>
    <col min="13" max="13" width="11.5703125" bestFit="1" customWidth="1"/>
  </cols>
  <sheetData>
    <row r="2" spans="1:13" ht="35.25" customHeight="1" x14ac:dyDescent="0.25">
      <c r="A2" s="722" t="s">
        <v>274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</row>
    <row r="4" spans="1:13" x14ac:dyDescent="0.2">
      <c r="A4" s="4" t="s">
        <v>273</v>
      </c>
      <c r="B4" s="4" t="s">
        <v>73</v>
      </c>
      <c r="C4" s="2"/>
      <c r="D4" s="2"/>
      <c r="E4" s="2"/>
      <c r="F4" s="2"/>
      <c r="G4" s="2"/>
      <c r="H4" s="2"/>
      <c r="I4" s="2"/>
      <c r="J4" s="2"/>
      <c r="K4" s="2"/>
      <c r="L4" s="2"/>
      <c r="M4" s="3"/>
    </row>
    <row r="5" spans="1:13" x14ac:dyDescent="0.2">
      <c r="A5" s="4" t="s">
        <v>259</v>
      </c>
      <c r="B5" s="1" t="s">
        <v>66</v>
      </c>
      <c r="C5" s="7" t="s">
        <v>24</v>
      </c>
      <c r="D5" s="7" t="s">
        <v>18</v>
      </c>
      <c r="E5" s="7" t="s">
        <v>27</v>
      </c>
      <c r="F5" s="7" t="s">
        <v>28</v>
      </c>
      <c r="G5" s="7" t="s">
        <v>19</v>
      </c>
      <c r="H5" s="7" t="s">
        <v>30</v>
      </c>
      <c r="I5" s="7" t="s">
        <v>51</v>
      </c>
      <c r="J5" s="7" t="s">
        <v>47</v>
      </c>
      <c r="K5" s="7" t="s">
        <v>267</v>
      </c>
      <c r="L5" s="7" t="s">
        <v>272</v>
      </c>
      <c r="M5" s="8" t="s">
        <v>669</v>
      </c>
    </row>
    <row r="6" spans="1:13" x14ac:dyDescent="0.2">
      <c r="A6" s="1">
        <v>190</v>
      </c>
      <c r="B6" s="9"/>
      <c r="C6" s="10"/>
      <c r="D6" s="10"/>
      <c r="E6" s="10">
        <v>2</v>
      </c>
      <c r="F6" s="10"/>
      <c r="G6" s="10">
        <v>1</v>
      </c>
      <c r="H6" s="10"/>
      <c r="I6" s="10"/>
      <c r="J6" s="10"/>
      <c r="K6" s="10"/>
      <c r="L6" s="10"/>
      <c r="M6" s="11">
        <v>3</v>
      </c>
    </row>
    <row r="7" spans="1:13" x14ac:dyDescent="0.2">
      <c r="A7" s="5">
        <v>200</v>
      </c>
      <c r="B7" s="12"/>
      <c r="C7" s="13"/>
      <c r="D7" s="13">
        <v>4</v>
      </c>
      <c r="E7" s="13">
        <v>12</v>
      </c>
      <c r="F7" s="13">
        <v>2</v>
      </c>
      <c r="G7" s="13">
        <v>8</v>
      </c>
      <c r="H7" s="13"/>
      <c r="I7" s="13"/>
      <c r="J7" s="13"/>
      <c r="K7" s="13"/>
      <c r="L7" s="13">
        <v>2</v>
      </c>
      <c r="M7" s="14">
        <v>28</v>
      </c>
    </row>
    <row r="8" spans="1:13" x14ac:dyDescent="0.2">
      <c r="A8" s="5">
        <v>215</v>
      </c>
      <c r="B8" s="12"/>
      <c r="C8" s="13"/>
      <c r="D8" s="13"/>
      <c r="E8" s="13"/>
      <c r="F8" s="13"/>
      <c r="G8" s="13">
        <v>1</v>
      </c>
      <c r="H8" s="13"/>
      <c r="I8" s="13"/>
      <c r="J8" s="13"/>
      <c r="K8" s="13"/>
      <c r="L8" s="13"/>
      <c r="M8" s="14">
        <v>1</v>
      </c>
    </row>
    <row r="9" spans="1:13" x14ac:dyDescent="0.2">
      <c r="A9" s="5">
        <v>216</v>
      </c>
      <c r="B9" s="12"/>
      <c r="C9" s="13"/>
      <c r="D9" s="13">
        <v>2</v>
      </c>
      <c r="E9" s="13">
        <v>15</v>
      </c>
      <c r="F9" s="13"/>
      <c r="G9" s="13">
        <v>16</v>
      </c>
      <c r="H9" s="13"/>
      <c r="I9" s="13"/>
      <c r="J9" s="13"/>
      <c r="K9" s="13"/>
      <c r="L9" s="13"/>
      <c r="M9" s="14">
        <v>33</v>
      </c>
    </row>
    <row r="10" spans="1:13" x14ac:dyDescent="0.2">
      <c r="A10" s="5">
        <v>222</v>
      </c>
      <c r="B10" s="12"/>
      <c r="C10" s="13"/>
      <c r="D10" s="13">
        <v>9</v>
      </c>
      <c r="E10" s="13">
        <v>12</v>
      </c>
      <c r="F10" s="13">
        <v>5</v>
      </c>
      <c r="G10" s="13">
        <v>19</v>
      </c>
      <c r="H10" s="13">
        <v>3</v>
      </c>
      <c r="I10" s="13">
        <v>1</v>
      </c>
      <c r="J10" s="13"/>
      <c r="K10" s="13"/>
      <c r="L10" s="13"/>
      <c r="M10" s="14">
        <v>49</v>
      </c>
    </row>
    <row r="11" spans="1:13" x14ac:dyDescent="0.2">
      <c r="A11" s="5">
        <v>228</v>
      </c>
      <c r="B11" s="12"/>
      <c r="C11" s="13"/>
      <c r="D11" s="13"/>
      <c r="E11" s="13">
        <v>1</v>
      </c>
      <c r="F11" s="13"/>
      <c r="G11" s="13"/>
      <c r="H11" s="13"/>
      <c r="I11" s="13"/>
      <c r="J11" s="13"/>
      <c r="K11" s="13"/>
      <c r="L11" s="13"/>
      <c r="M11" s="14">
        <v>1</v>
      </c>
    </row>
    <row r="12" spans="1:13" x14ac:dyDescent="0.2">
      <c r="A12" s="5">
        <v>238</v>
      </c>
      <c r="B12" s="12"/>
      <c r="C12" s="13"/>
      <c r="D12" s="13"/>
      <c r="E12" s="13"/>
      <c r="F12" s="13"/>
      <c r="G12" s="13">
        <v>1</v>
      </c>
      <c r="H12" s="13"/>
      <c r="I12" s="13"/>
      <c r="J12" s="13"/>
      <c r="K12" s="13"/>
      <c r="L12" s="13"/>
      <c r="M12" s="14">
        <v>1</v>
      </c>
    </row>
    <row r="13" spans="1:13" x14ac:dyDescent="0.2">
      <c r="A13" s="5">
        <v>240</v>
      </c>
      <c r="B13" s="12">
        <v>1</v>
      </c>
      <c r="C13" s="13">
        <v>1</v>
      </c>
      <c r="D13" s="13">
        <v>18</v>
      </c>
      <c r="E13" s="13">
        <v>22</v>
      </c>
      <c r="F13" s="13">
        <v>7</v>
      </c>
      <c r="G13" s="13">
        <v>33</v>
      </c>
      <c r="H13" s="13">
        <v>4</v>
      </c>
      <c r="I13" s="13">
        <v>2</v>
      </c>
      <c r="J13" s="13">
        <v>1</v>
      </c>
      <c r="K13" s="13"/>
      <c r="L13" s="13"/>
      <c r="M13" s="14">
        <v>89</v>
      </c>
    </row>
    <row r="14" spans="1:13" x14ac:dyDescent="0.2">
      <c r="A14" s="5">
        <v>267</v>
      </c>
      <c r="B14" s="12"/>
      <c r="C14" s="13"/>
      <c r="D14" s="13"/>
      <c r="E14" s="13">
        <v>2</v>
      </c>
      <c r="F14" s="13"/>
      <c r="G14" s="13">
        <v>1</v>
      </c>
      <c r="H14" s="13">
        <v>6</v>
      </c>
      <c r="I14" s="13"/>
      <c r="J14" s="13"/>
      <c r="K14" s="13">
        <v>1</v>
      </c>
      <c r="L14" s="13"/>
      <c r="M14" s="14">
        <v>10</v>
      </c>
    </row>
    <row r="15" spans="1:13" x14ac:dyDescent="0.2">
      <c r="A15" s="5">
        <v>269</v>
      </c>
      <c r="B15" s="12"/>
      <c r="C15" s="13"/>
      <c r="D15" s="13"/>
      <c r="E15" s="13"/>
      <c r="F15" s="13"/>
      <c r="G15" s="13"/>
      <c r="H15" s="13">
        <v>1</v>
      </c>
      <c r="I15" s="13"/>
      <c r="J15" s="13"/>
      <c r="K15" s="13"/>
      <c r="L15" s="13"/>
      <c r="M15" s="14">
        <v>1</v>
      </c>
    </row>
    <row r="16" spans="1:13" x14ac:dyDescent="0.2">
      <c r="A16" s="5">
        <v>402.5</v>
      </c>
      <c r="B16" s="12"/>
      <c r="C16" s="13"/>
      <c r="D16" s="13"/>
      <c r="E16" s="13">
        <v>1</v>
      </c>
      <c r="F16" s="13"/>
      <c r="G16" s="13"/>
      <c r="H16" s="13"/>
      <c r="I16" s="13"/>
      <c r="J16" s="13"/>
      <c r="K16" s="13"/>
      <c r="L16" s="13"/>
      <c r="M16" s="14">
        <v>1</v>
      </c>
    </row>
    <row r="17" spans="1:13" x14ac:dyDescent="0.2">
      <c r="A17" s="5" t="s">
        <v>287</v>
      </c>
      <c r="B17" s="12"/>
      <c r="C17" s="13"/>
      <c r="D17" s="13"/>
      <c r="E17" s="13">
        <v>1</v>
      </c>
      <c r="F17" s="13"/>
      <c r="G17" s="13"/>
      <c r="H17" s="13"/>
      <c r="I17" s="13"/>
      <c r="J17" s="13"/>
      <c r="K17" s="13"/>
      <c r="L17" s="13"/>
      <c r="M17" s="14">
        <v>1</v>
      </c>
    </row>
    <row r="18" spans="1:13" x14ac:dyDescent="0.2">
      <c r="A18" s="5" t="s">
        <v>670</v>
      </c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>
        <v>1</v>
      </c>
      <c r="M18" s="14">
        <v>1</v>
      </c>
    </row>
    <row r="19" spans="1:13" x14ac:dyDescent="0.2">
      <c r="A19" s="5" t="s">
        <v>272</v>
      </c>
      <c r="B19" s="12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4"/>
    </row>
    <row r="20" spans="1:13" x14ac:dyDescent="0.2">
      <c r="A20" s="6" t="s">
        <v>669</v>
      </c>
      <c r="B20" s="15">
        <v>1</v>
      </c>
      <c r="C20" s="16">
        <v>1</v>
      </c>
      <c r="D20" s="16">
        <v>33</v>
      </c>
      <c r="E20" s="16">
        <v>68</v>
      </c>
      <c r="F20" s="16">
        <v>14</v>
      </c>
      <c r="G20" s="16">
        <v>80</v>
      </c>
      <c r="H20" s="16">
        <v>14</v>
      </c>
      <c r="I20" s="16">
        <v>3</v>
      </c>
      <c r="J20" s="16">
        <v>1</v>
      </c>
      <c r="K20" s="16">
        <v>1</v>
      </c>
      <c r="L20" s="16">
        <v>3</v>
      </c>
      <c r="M20" s="17">
        <v>219</v>
      </c>
    </row>
    <row r="23" spans="1:13" x14ac:dyDescent="0.2">
      <c r="A23" t="s">
        <v>473</v>
      </c>
      <c r="B23" t="s">
        <v>654</v>
      </c>
      <c r="C23" t="s">
        <v>652</v>
      </c>
      <c r="D23" t="s">
        <v>658</v>
      </c>
      <c r="E23" t="s">
        <v>671</v>
      </c>
    </row>
    <row r="24" spans="1:13" x14ac:dyDescent="0.2">
      <c r="B24">
        <f>COUNTIF(Chart_list_net!$AV4:$AV383,B23)-COUNTIF(Chart_list_net!$AU4:$AU383,"&lt;&gt;"&amp;"*")</f>
        <v>295</v>
      </c>
      <c r="C24">
        <f>COUNTIF(Chart_list_net!$AV4:$AV383,C23)</f>
        <v>59</v>
      </c>
      <c r="D24">
        <f>COUNTIF(Chart_list_net!$AV4:$AV383,D23)</f>
        <v>3</v>
      </c>
      <c r="E24">
        <f>COUNTIF(Chart_list_net!$AV4:$AV383,E23)</f>
        <v>1</v>
      </c>
    </row>
    <row r="26" spans="1:13" x14ac:dyDescent="0.2">
      <c r="B26" s="256">
        <f>B24/232*100</f>
        <v>127.15517241379311</v>
      </c>
      <c r="C26" s="256">
        <f>C24/232*100</f>
        <v>25.431034482758619</v>
      </c>
      <c r="D26" s="256">
        <f>D24/232*100</f>
        <v>1.2931034482758621</v>
      </c>
      <c r="E26">
        <f>E24/232*100</f>
        <v>0.43103448275862066</v>
      </c>
    </row>
  </sheetData>
  <mergeCells count="1">
    <mergeCell ref="A2:L2"/>
  </mergeCells>
  <phoneticPr fontId="1" type="noConversion"/>
  <pageMargins left="0.78740157499999996" right="0.78740157499999996" top="0.984251969" bottom="0.984251969" header="0.4921259845" footer="0.4921259845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C549"/>
  <sheetViews>
    <sheetView topLeftCell="A82" workbookViewId="0">
      <selection activeCell="A152" sqref="A152"/>
    </sheetView>
  </sheetViews>
  <sheetFormatPr baseColWidth="10" defaultRowHeight="12.75" x14ac:dyDescent="0.2"/>
  <cols>
    <col min="1" max="1" width="38.140625" customWidth="1"/>
    <col min="2" max="2" width="36.42578125" customWidth="1"/>
  </cols>
  <sheetData>
    <row r="1" spans="1:3" ht="15" x14ac:dyDescent="0.2">
      <c r="A1" s="261" t="s">
        <v>77</v>
      </c>
      <c r="B1" s="313" t="s">
        <v>77</v>
      </c>
      <c r="C1" s="48">
        <f>MATCH(B1,$A$1:$A$2000,0)</f>
        <v>1</v>
      </c>
    </row>
    <row r="2" spans="1:3" ht="15" x14ac:dyDescent="0.2">
      <c r="A2" s="261" t="s">
        <v>190</v>
      </c>
      <c r="B2" s="313" t="s">
        <v>190</v>
      </c>
      <c r="C2" s="48">
        <f t="shared" ref="C2:C65" si="0">MATCH(B2,$A$1:$A$2000,0)</f>
        <v>2</v>
      </c>
    </row>
    <row r="3" spans="1:3" ht="15" x14ac:dyDescent="0.2">
      <c r="A3" s="261" t="s">
        <v>481</v>
      </c>
      <c r="B3" s="313" t="s">
        <v>481</v>
      </c>
      <c r="C3" s="48">
        <f t="shared" si="0"/>
        <v>3</v>
      </c>
    </row>
    <row r="4" spans="1:3" ht="15" x14ac:dyDescent="0.2">
      <c r="A4" s="261" t="s">
        <v>78</v>
      </c>
      <c r="B4" s="313" t="s">
        <v>78</v>
      </c>
      <c r="C4" s="48">
        <f t="shared" si="0"/>
        <v>4</v>
      </c>
    </row>
    <row r="5" spans="1:3" ht="15" x14ac:dyDescent="0.2">
      <c r="A5" s="261" t="s">
        <v>79</v>
      </c>
      <c r="B5" s="313" t="s">
        <v>79</v>
      </c>
      <c r="C5" s="48">
        <f t="shared" si="0"/>
        <v>5</v>
      </c>
    </row>
    <row r="6" spans="1:3" ht="15" x14ac:dyDescent="0.2">
      <c r="A6" s="261" t="s">
        <v>80</v>
      </c>
      <c r="B6" s="313" t="s">
        <v>80</v>
      </c>
      <c r="C6" s="48">
        <f t="shared" si="0"/>
        <v>6</v>
      </c>
    </row>
    <row r="7" spans="1:3" ht="15" x14ac:dyDescent="0.2">
      <c r="A7" s="261" t="s">
        <v>81</v>
      </c>
      <c r="B7" s="313" t="s">
        <v>81</v>
      </c>
      <c r="C7" s="48">
        <f t="shared" si="0"/>
        <v>7</v>
      </c>
    </row>
    <row r="8" spans="1:3" ht="15" x14ac:dyDescent="0.2">
      <c r="A8" s="261" t="s">
        <v>536</v>
      </c>
      <c r="B8" s="313" t="s">
        <v>536</v>
      </c>
      <c r="C8" s="48">
        <f t="shared" si="0"/>
        <v>8</v>
      </c>
    </row>
    <row r="9" spans="1:3" ht="15" x14ac:dyDescent="0.2">
      <c r="A9" s="261" t="s">
        <v>53</v>
      </c>
      <c r="B9" s="313" t="s">
        <v>53</v>
      </c>
      <c r="C9" s="48">
        <f t="shared" si="0"/>
        <v>9</v>
      </c>
    </row>
    <row r="10" spans="1:3" ht="15" x14ac:dyDescent="0.2">
      <c r="A10" s="261" t="s">
        <v>342</v>
      </c>
      <c r="B10" s="313" t="s">
        <v>342</v>
      </c>
      <c r="C10" s="48">
        <f t="shared" si="0"/>
        <v>10</v>
      </c>
    </row>
    <row r="11" spans="1:3" ht="15" x14ac:dyDescent="0.2">
      <c r="A11" s="261" t="s">
        <v>83</v>
      </c>
      <c r="B11" s="313" t="s">
        <v>83</v>
      </c>
      <c r="C11" s="48">
        <f t="shared" si="0"/>
        <v>11</v>
      </c>
    </row>
    <row r="12" spans="1:3" ht="15" x14ac:dyDescent="0.2">
      <c r="A12" s="261" t="s">
        <v>300</v>
      </c>
      <c r="B12" s="313" t="s">
        <v>300</v>
      </c>
      <c r="C12" s="48">
        <f t="shared" si="0"/>
        <v>12</v>
      </c>
    </row>
    <row r="13" spans="1:3" ht="15" x14ac:dyDescent="0.2">
      <c r="A13" s="261" t="s">
        <v>188</v>
      </c>
      <c r="B13" s="313" t="s">
        <v>188</v>
      </c>
      <c r="C13" s="48">
        <f t="shared" si="0"/>
        <v>13</v>
      </c>
    </row>
    <row r="14" spans="1:3" ht="15" x14ac:dyDescent="0.2">
      <c r="A14" s="261" t="s">
        <v>301</v>
      </c>
      <c r="B14" s="313" t="s">
        <v>301</v>
      </c>
      <c r="C14" s="48">
        <f t="shared" si="0"/>
        <v>14</v>
      </c>
    </row>
    <row r="15" spans="1:3" ht="15" x14ac:dyDescent="0.2">
      <c r="A15" s="261" t="s">
        <v>562</v>
      </c>
      <c r="B15" s="313" t="s">
        <v>562</v>
      </c>
      <c r="C15" s="48">
        <f t="shared" si="0"/>
        <v>15</v>
      </c>
    </row>
    <row r="16" spans="1:3" ht="15" x14ac:dyDescent="0.2">
      <c r="A16" s="261" t="s">
        <v>563</v>
      </c>
      <c r="B16" s="313" t="s">
        <v>563</v>
      </c>
      <c r="C16" s="48">
        <f t="shared" si="0"/>
        <v>16</v>
      </c>
    </row>
    <row r="17" spans="1:3" ht="15" x14ac:dyDescent="0.2">
      <c r="A17" s="261" t="s">
        <v>343</v>
      </c>
      <c r="B17" s="313" t="s">
        <v>343</v>
      </c>
      <c r="C17" s="48">
        <f t="shared" si="0"/>
        <v>17</v>
      </c>
    </row>
    <row r="18" spans="1:3" ht="15" x14ac:dyDescent="0.2">
      <c r="A18" s="261" t="s">
        <v>564</v>
      </c>
      <c r="B18" s="313" t="s">
        <v>564</v>
      </c>
      <c r="C18" s="48">
        <f t="shared" si="0"/>
        <v>18</v>
      </c>
    </row>
    <row r="19" spans="1:3" ht="15" x14ac:dyDescent="0.2">
      <c r="A19" s="261" t="s">
        <v>579</v>
      </c>
      <c r="B19" s="313" t="s">
        <v>579</v>
      </c>
      <c r="C19" s="48">
        <f t="shared" si="0"/>
        <v>19</v>
      </c>
    </row>
    <row r="20" spans="1:3" ht="15" x14ac:dyDescent="0.2">
      <c r="A20" s="261" t="s">
        <v>348</v>
      </c>
      <c r="B20" s="313" t="s">
        <v>348</v>
      </c>
      <c r="C20" s="48">
        <f t="shared" si="0"/>
        <v>20</v>
      </c>
    </row>
    <row r="21" spans="1:3" ht="15" x14ac:dyDescent="0.2">
      <c r="A21" s="261" t="s">
        <v>349</v>
      </c>
      <c r="B21" s="313" t="s">
        <v>349</v>
      </c>
      <c r="C21" s="48">
        <f t="shared" si="0"/>
        <v>21</v>
      </c>
    </row>
    <row r="22" spans="1:3" ht="15" x14ac:dyDescent="0.2">
      <c r="A22" s="261" t="s">
        <v>335</v>
      </c>
      <c r="B22" s="313" t="s">
        <v>335</v>
      </c>
      <c r="C22" s="48">
        <f t="shared" si="0"/>
        <v>22</v>
      </c>
    </row>
    <row r="23" spans="1:3" ht="15" x14ac:dyDescent="0.2">
      <c r="A23" s="261" t="s">
        <v>280</v>
      </c>
      <c r="B23" s="313" t="s">
        <v>280</v>
      </c>
      <c r="C23" s="48">
        <f t="shared" si="0"/>
        <v>23</v>
      </c>
    </row>
    <row r="24" spans="1:3" ht="15" x14ac:dyDescent="0.2">
      <c r="A24" s="261" t="s">
        <v>603</v>
      </c>
      <c r="B24" s="313" t="s">
        <v>603</v>
      </c>
      <c r="C24" s="48">
        <f t="shared" si="0"/>
        <v>24</v>
      </c>
    </row>
    <row r="25" spans="1:3" ht="15" x14ac:dyDescent="0.2">
      <c r="A25" s="261" t="s">
        <v>84</v>
      </c>
      <c r="B25" s="313" t="s">
        <v>84</v>
      </c>
      <c r="C25" s="48">
        <f t="shared" si="0"/>
        <v>25</v>
      </c>
    </row>
    <row r="26" spans="1:3" ht="15" x14ac:dyDescent="0.2">
      <c r="A26" s="261" t="s">
        <v>509</v>
      </c>
      <c r="B26" s="313" t="s">
        <v>509</v>
      </c>
      <c r="C26" s="48">
        <f t="shared" si="0"/>
        <v>26</v>
      </c>
    </row>
    <row r="27" spans="1:3" ht="15" x14ac:dyDescent="0.2">
      <c r="A27" s="261" t="s">
        <v>350</v>
      </c>
      <c r="B27" s="313" t="s">
        <v>350</v>
      </c>
      <c r="C27" s="48">
        <f t="shared" si="0"/>
        <v>27</v>
      </c>
    </row>
    <row r="28" spans="1:3" ht="15" x14ac:dyDescent="0.2">
      <c r="A28" s="268" t="s">
        <v>351</v>
      </c>
      <c r="B28" s="434" t="s">
        <v>351</v>
      </c>
      <c r="C28" s="48">
        <f t="shared" si="0"/>
        <v>28</v>
      </c>
    </row>
    <row r="29" spans="1:3" ht="15" x14ac:dyDescent="0.2">
      <c r="A29" s="261" t="s">
        <v>352</v>
      </c>
      <c r="B29" s="313" t="s">
        <v>352</v>
      </c>
      <c r="C29" s="48">
        <f t="shared" si="0"/>
        <v>29</v>
      </c>
    </row>
    <row r="30" spans="1:3" ht="15" x14ac:dyDescent="0.2">
      <c r="A30" s="261" t="s">
        <v>85</v>
      </c>
      <c r="B30" s="313" t="s">
        <v>85</v>
      </c>
      <c r="C30" s="48">
        <f t="shared" si="0"/>
        <v>30</v>
      </c>
    </row>
    <row r="31" spans="1:3" ht="15" x14ac:dyDescent="0.2">
      <c r="A31" s="261" t="s">
        <v>271</v>
      </c>
      <c r="B31" s="313" t="s">
        <v>271</v>
      </c>
      <c r="C31" s="48">
        <f t="shared" si="0"/>
        <v>31</v>
      </c>
    </row>
    <row r="32" spans="1:3" ht="15" x14ac:dyDescent="0.2">
      <c r="A32" s="261" t="s">
        <v>46</v>
      </c>
      <c r="B32" s="313" t="s">
        <v>46</v>
      </c>
      <c r="C32" s="48">
        <f t="shared" si="0"/>
        <v>32</v>
      </c>
    </row>
    <row r="33" spans="1:3" ht="15" x14ac:dyDescent="0.2">
      <c r="A33" s="261" t="s">
        <v>624</v>
      </c>
      <c r="B33" s="313" t="s">
        <v>624</v>
      </c>
      <c r="C33" s="48">
        <f t="shared" si="0"/>
        <v>33</v>
      </c>
    </row>
    <row r="34" spans="1:3" ht="15" x14ac:dyDescent="0.2">
      <c r="A34" s="261" t="s">
        <v>546</v>
      </c>
      <c r="B34" s="313" t="s">
        <v>546</v>
      </c>
      <c r="C34" s="48">
        <f t="shared" si="0"/>
        <v>34</v>
      </c>
    </row>
    <row r="35" spans="1:3" ht="15" x14ac:dyDescent="0.2">
      <c r="A35" s="261" t="s">
        <v>547</v>
      </c>
      <c r="B35" s="313" t="s">
        <v>547</v>
      </c>
      <c r="C35" s="48">
        <f t="shared" si="0"/>
        <v>35</v>
      </c>
    </row>
    <row r="36" spans="1:3" ht="15" x14ac:dyDescent="0.2">
      <c r="A36" s="261" t="s">
        <v>661</v>
      </c>
      <c r="B36" s="313" t="s">
        <v>661</v>
      </c>
      <c r="C36" s="48">
        <f t="shared" si="0"/>
        <v>36</v>
      </c>
    </row>
    <row r="37" spans="1:3" ht="15" x14ac:dyDescent="0.2">
      <c r="A37" s="261" t="s">
        <v>424</v>
      </c>
      <c r="B37" s="313" t="s">
        <v>424</v>
      </c>
      <c r="C37" s="48">
        <f t="shared" si="0"/>
        <v>37</v>
      </c>
    </row>
    <row r="38" spans="1:3" ht="15" x14ac:dyDescent="0.2">
      <c r="A38" s="261" t="s">
        <v>22</v>
      </c>
      <c r="B38" s="313" t="s">
        <v>22</v>
      </c>
      <c r="C38" s="48">
        <f t="shared" si="0"/>
        <v>38</v>
      </c>
    </row>
    <row r="39" spans="1:3" ht="15" x14ac:dyDescent="0.2">
      <c r="A39" s="269" t="s">
        <v>625</v>
      </c>
      <c r="B39" s="463" t="s">
        <v>625</v>
      </c>
      <c r="C39" s="48">
        <f t="shared" si="0"/>
        <v>39</v>
      </c>
    </row>
    <row r="40" spans="1:3" ht="15" x14ac:dyDescent="0.2">
      <c r="A40" s="261" t="s">
        <v>542</v>
      </c>
      <c r="B40" s="313" t="s">
        <v>542</v>
      </c>
      <c r="C40" s="48">
        <f t="shared" si="0"/>
        <v>40</v>
      </c>
    </row>
    <row r="41" spans="1:3" ht="15" x14ac:dyDescent="0.2">
      <c r="A41" s="261" t="s">
        <v>544</v>
      </c>
      <c r="B41" s="313" t="s">
        <v>544</v>
      </c>
      <c r="C41" s="48">
        <f t="shared" si="0"/>
        <v>41</v>
      </c>
    </row>
    <row r="42" spans="1:3" ht="15" x14ac:dyDescent="0.2">
      <c r="A42" s="261" t="s">
        <v>543</v>
      </c>
      <c r="B42" s="313" t="s">
        <v>543</v>
      </c>
      <c r="C42" s="48">
        <f t="shared" si="0"/>
        <v>42</v>
      </c>
    </row>
    <row r="43" spans="1:3" ht="15" x14ac:dyDescent="0.2">
      <c r="A43" s="261" t="s">
        <v>355</v>
      </c>
      <c r="B43" s="313" t="s">
        <v>355</v>
      </c>
      <c r="C43" s="48">
        <f t="shared" si="0"/>
        <v>43</v>
      </c>
    </row>
    <row r="44" spans="1:3" ht="15" x14ac:dyDescent="0.2">
      <c r="A44" s="261" t="s">
        <v>662</v>
      </c>
      <c r="B44" s="313" t="s">
        <v>662</v>
      </c>
      <c r="C44" s="48">
        <f t="shared" si="0"/>
        <v>44</v>
      </c>
    </row>
    <row r="45" spans="1:3" ht="15" x14ac:dyDescent="0.2">
      <c r="A45" s="261" t="s">
        <v>356</v>
      </c>
      <c r="B45" s="313" t="s">
        <v>356</v>
      </c>
      <c r="C45" s="48">
        <f t="shared" si="0"/>
        <v>45</v>
      </c>
    </row>
    <row r="46" spans="1:3" ht="15" x14ac:dyDescent="0.2">
      <c r="A46" s="261" t="s">
        <v>357</v>
      </c>
      <c r="B46" s="313" t="s">
        <v>357</v>
      </c>
      <c r="C46" s="48">
        <f t="shared" si="0"/>
        <v>46</v>
      </c>
    </row>
    <row r="47" spans="1:3" ht="15" x14ac:dyDescent="0.2">
      <c r="A47" s="261" t="s">
        <v>354</v>
      </c>
      <c r="B47" s="313" t="s">
        <v>354</v>
      </c>
      <c r="C47" s="48">
        <f t="shared" si="0"/>
        <v>47</v>
      </c>
    </row>
    <row r="48" spans="1:3" ht="15" x14ac:dyDescent="0.2">
      <c r="A48" s="261" t="s">
        <v>198</v>
      </c>
      <c r="B48" s="313" t="s">
        <v>198</v>
      </c>
      <c r="C48" s="48">
        <f t="shared" si="0"/>
        <v>48</v>
      </c>
    </row>
    <row r="49" spans="1:3" ht="15" x14ac:dyDescent="0.2">
      <c r="A49" s="261" t="s">
        <v>196</v>
      </c>
      <c r="B49" s="313" t="s">
        <v>196</v>
      </c>
      <c r="C49" s="48">
        <f t="shared" si="0"/>
        <v>49</v>
      </c>
    </row>
    <row r="50" spans="1:3" ht="15" x14ac:dyDescent="0.2">
      <c r="A50" s="261" t="s">
        <v>197</v>
      </c>
      <c r="B50" s="313" t="s">
        <v>197</v>
      </c>
      <c r="C50" s="48">
        <f t="shared" si="0"/>
        <v>50</v>
      </c>
    </row>
    <row r="51" spans="1:3" ht="15" x14ac:dyDescent="0.2">
      <c r="A51" s="261" t="s">
        <v>621</v>
      </c>
      <c r="B51" s="313" t="s">
        <v>621</v>
      </c>
      <c r="C51" s="48">
        <f t="shared" si="0"/>
        <v>51</v>
      </c>
    </row>
    <row r="52" spans="1:3" ht="15" x14ac:dyDescent="0.2">
      <c r="A52" s="261" t="s">
        <v>622</v>
      </c>
      <c r="B52" s="313" t="s">
        <v>622</v>
      </c>
      <c r="C52" s="48">
        <f t="shared" si="0"/>
        <v>52</v>
      </c>
    </row>
    <row r="53" spans="1:3" ht="15" x14ac:dyDescent="0.2">
      <c r="A53" s="261" t="s">
        <v>623</v>
      </c>
      <c r="B53" s="313" t="s">
        <v>623</v>
      </c>
      <c r="C53" s="48">
        <f t="shared" si="0"/>
        <v>53</v>
      </c>
    </row>
    <row r="54" spans="1:3" ht="15" x14ac:dyDescent="0.2">
      <c r="A54" s="263" t="s">
        <v>358</v>
      </c>
      <c r="B54" s="348" t="s">
        <v>358</v>
      </c>
      <c r="C54" s="48">
        <f t="shared" si="0"/>
        <v>54</v>
      </c>
    </row>
    <row r="55" spans="1:3" ht="15" x14ac:dyDescent="0.2">
      <c r="A55" s="263" t="s">
        <v>426</v>
      </c>
      <c r="B55" s="348" t="s">
        <v>426</v>
      </c>
      <c r="C55" s="48">
        <f t="shared" si="0"/>
        <v>55</v>
      </c>
    </row>
    <row r="56" spans="1:3" ht="15" x14ac:dyDescent="0.2">
      <c r="A56" s="261" t="s">
        <v>199</v>
      </c>
      <c r="B56" s="313" t="s">
        <v>199</v>
      </c>
      <c r="C56" s="48">
        <f t="shared" si="0"/>
        <v>56</v>
      </c>
    </row>
    <row r="57" spans="1:3" ht="15" x14ac:dyDescent="0.2">
      <c r="A57" s="261" t="s">
        <v>88</v>
      </c>
      <c r="B57" s="313" t="s">
        <v>88</v>
      </c>
      <c r="C57" s="48">
        <f t="shared" si="0"/>
        <v>57</v>
      </c>
    </row>
    <row r="58" spans="1:3" ht="15" x14ac:dyDescent="0.2">
      <c r="A58" s="261" t="s">
        <v>90</v>
      </c>
      <c r="B58" s="313" t="s">
        <v>90</v>
      </c>
      <c r="C58" s="48">
        <f t="shared" si="0"/>
        <v>58</v>
      </c>
    </row>
    <row r="59" spans="1:3" ht="15" x14ac:dyDescent="0.2">
      <c r="A59" s="261" t="s">
        <v>200</v>
      </c>
      <c r="B59" s="313" t="s">
        <v>200</v>
      </c>
      <c r="C59" s="48">
        <f t="shared" si="0"/>
        <v>59</v>
      </c>
    </row>
    <row r="60" spans="1:3" ht="15" x14ac:dyDescent="0.2">
      <c r="A60" s="261" t="s">
        <v>428</v>
      </c>
      <c r="B60" s="313" t="s">
        <v>428</v>
      </c>
      <c r="C60" s="48">
        <f t="shared" si="0"/>
        <v>60</v>
      </c>
    </row>
    <row r="61" spans="1:3" ht="15" x14ac:dyDescent="0.2">
      <c r="A61" s="261" t="s">
        <v>429</v>
      </c>
      <c r="B61" s="313" t="s">
        <v>429</v>
      </c>
      <c r="C61" s="48">
        <f t="shared" si="0"/>
        <v>61</v>
      </c>
    </row>
    <row r="62" spans="1:3" ht="15" x14ac:dyDescent="0.2">
      <c r="A62" s="261" t="s">
        <v>606</v>
      </c>
      <c r="B62" s="313" t="s">
        <v>606</v>
      </c>
      <c r="C62" s="48">
        <f t="shared" si="0"/>
        <v>62</v>
      </c>
    </row>
    <row r="63" spans="1:3" ht="15" x14ac:dyDescent="0.2">
      <c r="A63" s="261" t="s">
        <v>672</v>
      </c>
      <c r="B63" s="313" t="s">
        <v>672</v>
      </c>
      <c r="C63" s="48">
        <f t="shared" si="0"/>
        <v>63</v>
      </c>
    </row>
    <row r="64" spans="1:3" ht="15" x14ac:dyDescent="0.2">
      <c r="A64" s="261" t="s">
        <v>550</v>
      </c>
      <c r="B64" s="313" t="s">
        <v>550</v>
      </c>
      <c r="C64" s="48">
        <f t="shared" si="0"/>
        <v>64</v>
      </c>
    </row>
    <row r="65" spans="1:3" ht="15" x14ac:dyDescent="0.2">
      <c r="A65" s="263" t="s">
        <v>555</v>
      </c>
      <c r="B65" s="348" t="s">
        <v>555</v>
      </c>
      <c r="C65" s="48">
        <f t="shared" si="0"/>
        <v>65</v>
      </c>
    </row>
    <row r="66" spans="1:3" ht="15" x14ac:dyDescent="0.2">
      <c r="A66" s="261" t="s">
        <v>554</v>
      </c>
      <c r="B66" s="313" t="s">
        <v>554</v>
      </c>
      <c r="C66" s="48">
        <f t="shared" ref="C66:C129" si="1">MATCH(B66,$A$1:$A$2000,0)</f>
        <v>66</v>
      </c>
    </row>
    <row r="67" spans="1:3" ht="15" x14ac:dyDescent="0.2">
      <c r="A67" s="261" t="s">
        <v>527</v>
      </c>
      <c r="B67" s="313" t="s">
        <v>527</v>
      </c>
      <c r="C67" s="48">
        <f t="shared" si="1"/>
        <v>67</v>
      </c>
    </row>
    <row r="68" spans="1:3" ht="15" x14ac:dyDescent="0.2">
      <c r="A68" s="261" t="s">
        <v>528</v>
      </c>
      <c r="B68" s="313" t="s">
        <v>528</v>
      </c>
      <c r="C68" s="48">
        <f t="shared" si="1"/>
        <v>68</v>
      </c>
    </row>
    <row r="69" spans="1:3" ht="15" x14ac:dyDescent="0.2">
      <c r="A69" s="261" t="s">
        <v>529</v>
      </c>
      <c r="B69" s="313" t="s">
        <v>529</v>
      </c>
      <c r="C69" s="48">
        <f t="shared" si="1"/>
        <v>69</v>
      </c>
    </row>
    <row r="70" spans="1:3" ht="15" x14ac:dyDescent="0.2">
      <c r="A70" s="261" t="s">
        <v>530</v>
      </c>
      <c r="B70" s="313" t="s">
        <v>530</v>
      </c>
      <c r="C70" s="48">
        <f t="shared" si="1"/>
        <v>70</v>
      </c>
    </row>
    <row r="71" spans="1:3" ht="15" x14ac:dyDescent="0.2">
      <c r="A71" s="261" t="s">
        <v>201</v>
      </c>
      <c r="B71" s="313" t="s">
        <v>201</v>
      </c>
      <c r="C71" s="48">
        <f t="shared" si="1"/>
        <v>71</v>
      </c>
    </row>
    <row r="72" spans="1:3" ht="15" x14ac:dyDescent="0.2">
      <c r="A72" s="261" t="s">
        <v>202</v>
      </c>
      <c r="B72" s="313" t="s">
        <v>202</v>
      </c>
      <c r="C72" s="48">
        <f t="shared" si="1"/>
        <v>72</v>
      </c>
    </row>
    <row r="73" spans="1:3" ht="15" x14ac:dyDescent="0.2">
      <c r="A73" s="261" t="s">
        <v>203</v>
      </c>
      <c r="B73" s="313" t="s">
        <v>203</v>
      </c>
      <c r="C73" s="48">
        <f t="shared" si="1"/>
        <v>73</v>
      </c>
    </row>
    <row r="74" spans="1:3" ht="15" x14ac:dyDescent="0.2">
      <c r="A74" s="261" t="s">
        <v>204</v>
      </c>
      <c r="B74" s="313" t="s">
        <v>204</v>
      </c>
      <c r="C74" s="48">
        <f t="shared" si="1"/>
        <v>74</v>
      </c>
    </row>
    <row r="75" spans="1:3" ht="15" x14ac:dyDescent="0.2">
      <c r="A75" s="261" t="s">
        <v>591</v>
      </c>
      <c r="B75" s="313" t="s">
        <v>591</v>
      </c>
      <c r="C75" s="48">
        <f t="shared" si="1"/>
        <v>75</v>
      </c>
    </row>
    <row r="76" spans="1:3" ht="15" x14ac:dyDescent="0.2">
      <c r="A76" s="263" t="s">
        <v>362</v>
      </c>
      <c r="B76" s="348" t="s">
        <v>362</v>
      </c>
      <c r="C76" s="48">
        <f t="shared" si="1"/>
        <v>76</v>
      </c>
    </row>
    <row r="77" spans="1:3" ht="15" x14ac:dyDescent="0.2">
      <c r="A77" s="263" t="s">
        <v>363</v>
      </c>
      <c r="B77" s="348" t="s">
        <v>363</v>
      </c>
      <c r="C77" s="48">
        <f t="shared" si="1"/>
        <v>77</v>
      </c>
    </row>
    <row r="78" spans="1:3" ht="15" x14ac:dyDescent="0.2">
      <c r="A78" s="263" t="s">
        <v>364</v>
      </c>
      <c r="B78" s="348" t="s">
        <v>364</v>
      </c>
      <c r="C78" s="48">
        <f t="shared" si="1"/>
        <v>78</v>
      </c>
    </row>
    <row r="79" spans="1:3" ht="15" x14ac:dyDescent="0.2">
      <c r="A79" s="261" t="s">
        <v>94</v>
      </c>
      <c r="B79" s="313" t="s">
        <v>94</v>
      </c>
      <c r="C79" s="48">
        <f t="shared" si="1"/>
        <v>79</v>
      </c>
    </row>
    <row r="80" spans="1:3" ht="15" x14ac:dyDescent="0.2">
      <c r="A80" s="261" t="s">
        <v>597</v>
      </c>
      <c r="B80" s="313" t="s">
        <v>597</v>
      </c>
      <c r="C80" s="48">
        <f t="shared" si="1"/>
        <v>80</v>
      </c>
    </row>
    <row r="81" spans="1:3" ht="15" x14ac:dyDescent="0.2">
      <c r="A81" s="261" t="s">
        <v>628</v>
      </c>
      <c r="B81" s="313" t="s">
        <v>628</v>
      </c>
      <c r="C81" s="48">
        <f t="shared" si="1"/>
        <v>81</v>
      </c>
    </row>
    <row r="82" spans="1:3" ht="15" x14ac:dyDescent="0.2">
      <c r="A82" s="261" t="s">
        <v>633</v>
      </c>
      <c r="B82" s="313" t="s">
        <v>633</v>
      </c>
      <c r="C82" s="48">
        <f t="shared" si="1"/>
        <v>82</v>
      </c>
    </row>
    <row r="83" spans="1:3" ht="15" x14ac:dyDescent="0.2">
      <c r="A83" s="261" t="s">
        <v>96</v>
      </c>
      <c r="B83" s="313" t="s">
        <v>96</v>
      </c>
      <c r="C83" s="48">
        <f t="shared" si="1"/>
        <v>83</v>
      </c>
    </row>
    <row r="84" spans="1:3" ht="15" x14ac:dyDescent="0.2">
      <c r="A84" s="261" t="s">
        <v>539</v>
      </c>
      <c r="B84" s="313" t="s">
        <v>539</v>
      </c>
      <c r="C84" s="48">
        <f t="shared" si="1"/>
        <v>84</v>
      </c>
    </row>
    <row r="85" spans="1:3" ht="15" x14ac:dyDescent="0.2">
      <c r="A85" s="261" t="s">
        <v>538</v>
      </c>
      <c r="B85" s="313" t="s">
        <v>538</v>
      </c>
      <c r="C85" s="48">
        <f t="shared" si="1"/>
        <v>85</v>
      </c>
    </row>
    <row r="86" spans="1:3" ht="15" x14ac:dyDescent="0.2">
      <c r="A86" s="261" t="s">
        <v>540</v>
      </c>
      <c r="B86" s="313" t="s">
        <v>540</v>
      </c>
      <c r="C86" s="48">
        <f t="shared" si="1"/>
        <v>86</v>
      </c>
    </row>
    <row r="87" spans="1:3" ht="15" x14ac:dyDescent="0.2">
      <c r="A87" s="263" t="s">
        <v>365</v>
      </c>
      <c r="B87" s="348" t="s">
        <v>365</v>
      </c>
      <c r="C87" s="48">
        <f t="shared" si="1"/>
        <v>87</v>
      </c>
    </row>
    <row r="88" spans="1:3" ht="15" x14ac:dyDescent="0.2">
      <c r="A88" s="263" t="s">
        <v>537</v>
      </c>
      <c r="B88" s="348" t="s">
        <v>537</v>
      </c>
      <c r="C88" s="48">
        <f t="shared" si="1"/>
        <v>88</v>
      </c>
    </row>
    <row r="89" spans="1:3" ht="15" x14ac:dyDescent="0.2">
      <c r="A89" s="261" t="s">
        <v>98</v>
      </c>
      <c r="B89" s="313" t="s">
        <v>98</v>
      </c>
      <c r="C89" s="48">
        <f t="shared" si="1"/>
        <v>89</v>
      </c>
    </row>
    <row r="90" spans="1:3" ht="15" x14ac:dyDescent="0.2">
      <c r="A90" s="261" t="s">
        <v>99</v>
      </c>
      <c r="B90" s="313" t="s">
        <v>99</v>
      </c>
      <c r="C90" s="48">
        <f t="shared" si="1"/>
        <v>90</v>
      </c>
    </row>
    <row r="91" spans="1:3" ht="15" x14ac:dyDescent="0.2">
      <c r="A91" s="261" t="s">
        <v>101</v>
      </c>
      <c r="B91" s="313" t="s">
        <v>101</v>
      </c>
      <c r="C91" s="48">
        <f t="shared" si="1"/>
        <v>91</v>
      </c>
    </row>
    <row r="92" spans="1:3" ht="15" x14ac:dyDescent="0.2">
      <c r="A92" s="261" t="s">
        <v>102</v>
      </c>
      <c r="B92" s="313" t="s">
        <v>102</v>
      </c>
      <c r="C92" s="48">
        <f t="shared" si="1"/>
        <v>92</v>
      </c>
    </row>
    <row r="93" spans="1:3" ht="15" x14ac:dyDescent="0.2">
      <c r="A93" s="261" t="s">
        <v>485</v>
      </c>
      <c r="B93" s="313" t="s">
        <v>485</v>
      </c>
      <c r="C93" s="48">
        <f t="shared" si="1"/>
        <v>93</v>
      </c>
    </row>
    <row r="94" spans="1:3" ht="15" x14ac:dyDescent="0.2">
      <c r="A94" s="261" t="s">
        <v>618</v>
      </c>
      <c r="B94" s="313" t="s">
        <v>618</v>
      </c>
      <c r="C94" s="48">
        <f t="shared" si="1"/>
        <v>94</v>
      </c>
    </row>
    <row r="95" spans="1:3" ht="15" x14ac:dyDescent="0.2">
      <c r="A95" s="269" t="s">
        <v>663</v>
      </c>
      <c r="B95" s="463" t="s">
        <v>663</v>
      </c>
      <c r="C95" s="48">
        <f t="shared" si="1"/>
        <v>95</v>
      </c>
    </row>
    <row r="96" spans="1:3" ht="15" x14ac:dyDescent="0.2">
      <c r="A96" s="261" t="s">
        <v>299</v>
      </c>
      <c r="B96" s="313" t="s">
        <v>299</v>
      </c>
      <c r="C96" s="48">
        <f t="shared" si="1"/>
        <v>96</v>
      </c>
    </row>
    <row r="97" spans="1:3" ht="15" x14ac:dyDescent="0.2">
      <c r="A97" s="263" t="s">
        <v>367</v>
      </c>
      <c r="B97" s="348" t="s">
        <v>367</v>
      </c>
      <c r="C97" s="48">
        <f t="shared" si="1"/>
        <v>97</v>
      </c>
    </row>
    <row r="98" spans="1:3" ht="15" x14ac:dyDescent="0.2">
      <c r="A98" s="263" t="s">
        <v>368</v>
      </c>
      <c r="B98" s="348" t="s">
        <v>368</v>
      </c>
      <c r="C98" s="48">
        <f t="shared" si="1"/>
        <v>98</v>
      </c>
    </row>
    <row r="99" spans="1:3" ht="15" x14ac:dyDescent="0.2">
      <c r="A99" s="263" t="s">
        <v>369</v>
      </c>
      <c r="B99" s="348" t="s">
        <v>369</v>
      </c>
      <c r="C99" s="48">
        <f t="shared" si="1"/>
        <v>99</v>
      </c>
    </row>
    <row r="100" spans="1:3" ht="15" x14ac:dyDescent="0.2">
      <c r="A100" s="263" t="s">
        <v>612</v>
      </c>
      <c r="B100" s="348" t="s">
        <v>612</v>
      </c>
      <c r="C100" s="48">
        <f t="shared" si="1"/>
        <v>100</v>
      </c>
    </row>
    <row r="101" spans="1:3" ht="15" x14ac:dyDescent="0.2">
      <c r="A101" s="263" t="s">
        <v>613</v>
      </c>
      <c r="B101" s="348" t="s">
        <v>613</v>
      </c>
      <c r="C101" s="48">
        <f t="shared" si="1"/>
        <v>101</v>
      </c>
    </row>
    <row r="102" spans="1:3" ht="15" x14ac:dyDescent="0.2">
      <c r="A102" s="263" t="s">
        <v>611</v>
      </c>
      <c r="B102" s="348" t="s">
        <v>611</v>
      </c>
      <c r="C102" s="48">
        <f t="shared" si="1"/>
        <v>102</v>
      </c>
    </row>
    <row r="103" spans="1:3" ht="15" x14ac:dyDescent="0.2">
      <c r="A103" s="261" t="s">
        <v>205</v>
      </c>
      <c r="B103" s="313" t="s">
        <v>205</v>
      </c>
      <c r="C103" s="48">
        <f t="shared" si="1"/>
        <v>103</v>
      </c>
    </row>
    <row r="104" spans="1:3" ht="15" x14ac:dyDescent="0.2">
      <c r="A104" s="261" t="s">
        <v>206</v>
      </c>
      <c r="B104" s="313" t="s">
        <v>206</v>
      </c>
      <c r="C104" s="48">
        <f t="shared" si="1"/>
        <v>104</v>
      </c>
    </row>
    <row r="105" spans="1:3" ht="15" x14ac:dyDescent="0.2">
      <c r="A105" s="261" t="s">
        <v>207</v>
      </c>
      <c r="B105" s="313" t="s">
        <v>207</v>
      </c>
      <c r="C105" s="48">
        <f t="shared" si="1"/>
        <v>105</v>
      </c>
    </row>
    <row r="106" spans="1:3" ht="15" x14ac:dyDescent="0.2">
      <c r="A106" s="261" t="s">
        <v>208</v>
      </c>
      <c r="B106" s="313" t="s">
        <v>208</v>
      </c>
      <c r="C106" s="48">
        <f t="shared" si="1"/>
        <v>106</v>
      </c>
    </row>
    <row r="107" spans="1:3" ht="15" x14ac:dyDescent="0.2">
      <c r="A107" s="261" t="s">
        <v>209</v>
      </c>
      <c r="B107" s="313" t="s">
        <v>209</v>
      </c>
      <c r="C107" s="48">
        <f t="shared" si="1"/>
        <v>107</v>
      </c>
    </row>
    <row r="108" spans="1:3" ht="15" x14ac:dyDescent="0.2">
      <c r="A108" s="261" t="s">
        <v>210</v>
      </c>
      <c r="B108" s="313" t="s">
        <v>210</v>
      </c>
      <c r="C108" s="48">
        <f t="shared" si="1"/>
        <v>108</v>
      </c>
    </row>
    <row r="109" spans="1:3" ht="15" x14ac:dyDescent="0.2">
      <c r="A109" s="261" t="s">
        <v>534</v>
      </c>
      <c r="B109" s="313" t="s">
        <v>534</v>
      </c>
      <c r="C109" s="48">
        <f t="shared" si="1"/>
        <v>109</v>
      </c>
    </row>
    <row r="110" spans="1:3" ht="15" x14ac:dyDescent="0.2">
      <c r="A110" s="261" t="s">
        <v>535</v>
      </c>
      <c r="B110" s="313" t="s">
        <v>535</v>
      </c>
      <c r="C110" s="48">
        <f t="shared" si="1"/>
        <v>110</v>
      </c>
    </row>
    <row r="111" spans="1:3" ht="15" x14ac:dyDescent="0.2">
      <c r="A111" s="261" t="s">
        <v>211</v>
      </c>
      <c r="B111" s="313" t="s">
        <v>211</v>
      </c>
      <c r="C111" s="48">
        <f t="shared" si="1"/>
        <v>111</v>
      </c>
    </row>
    <row r="112" spans="1:3" ht="15" x14ac:dyDescent="0.2">
      <c r="A112" s="261" t="s">
        <v>212</v>
      </c>
      <c r="B112" s="313" t="s">
        <v>212</v>
      </c>
      <c r="C112" s="48">
        <f t="shared" si="1"/>
        <v>112</v>
      </c>
    </row>
    <row r="113" spans="1:3" ht="15" x14ac:dyDescent="0.2">
      <c r="A113" s="261" t="s">
        <v>595</v>
      </c>
      <c r="B113" s="313" t="s">
        <v>595</v>
      </c>
      <c r="C113" s="48">
        <f t="shared" si="1"/>
        <v>113</v>
      </c>
    </row>
    <row r="114" spans="1:3" ht="15" x14ac:dyDescent="0.2">
      <c r="A114" s="261" t="s">
        <v>596</v>
      </c>
      <c r="B114" s="313" t="s">
        <v>596</v>
      </c>
      <c r="C114" s="48">
        <f t="shared" si="1"/>
        <v>114</v>
      </c>
    </row>
    <row r="115" spans="1:3" ht="15" x14ac:dyDescent="0.2">
      <c r="A115" s="261" t="s">
        <v>213</v>
      </c>
      <c r="B115" s="313" t="s">
        <v>213</v>
      </c>
      <c r="C115" s="48">
        <f t="shared" si="1"/>
        <v>115</v>
      </c>
    </row>
    <row r="116" spans="1:3" ht="15" x14ac:dyDescent="0.2">
      <c r="A116" s="261" t="s">
        <v>214</v>
      </c>
      <c r="B116" s="313" t="s">
        <v>214</v>
      </c>
      <c r="C116" s="48">
        <f t="shared" si="1"/>
        <v>116</v>
      </c>
    </row>
    <row r="117" spans="1:3" ht="15" x14ac:dyDescent="0.2">
      <c r="A117" s="261" t="s">
        <v>215</v>
      </c>
      <c r="B117" s="313" t="s">
        <v>215</v>
      </c>
      <c r="C117" s="48">
        <f t="shared" si="1"/>
        <v>117</v>
      </c>
    </row>
    <row r="118" spans="1:3" ht="15" x14ac:dyDescent="0.2">
      <c r="A118" s="261" t="s">
        <v>333</v>
      </c>
      <c r="B118" s="313" t="s">
        <v>333</v>
      </c>
      <c r="C118" s="48">
        <f t="shared" si="1"/>
        <v>118</v>
      </c>
    </row>
    <row r="119" spans="1:3" ht="15" x14ac:dyDescent="0.2">
      <c r="A119" s="261" t="s">
        <v>332</v>
      </c>
      <c r="B119" s="313" t="s">
        <v>332</v>
      </c>
      <c r="C119" s="48">
        <f t="shared" si="1"/>
        <v>119</v>
      </c>
    </row>
    <row r="120" spans="1:3" ht="15" x14ac:dyDescent="0.2">
      <c r="A120" s="261" t="s">
        <v>430</v>
      </c>
      <c r="B120" s="313" t="s">
        <v>430</v>
      </c>
      <c r="C120" s="48">
        <f t="shared" si="1"/>
        <v>120</v>
      </c>
    </row>
    <row r="121" spans="1:3" ht="15" x14ac:dyDescent="0.2">
      <c r="A121" s="261" t="s">
        <v>105</v>
      </c>
      <c r="B121" s="313" t="s">
        <v>105</v>
      </c>
      <c r="C121" s="48">
        <f t="shared" si="1"/>
        <v>121</v>
      </c>
    </row>
    <row r="122" spans="1:3" ht="15" x14ac:dyDescent="0.2">
      <c r="A122" s="263" t="s">
        <v>371</v>
      </c>
      <c r="B122" s="348" t="s">
        <v>371</v>
      </c>
      <c r="C122" s="48">
        <f t="shared" si="1"/>
        <v>122</v>
      </c>
    </row>
    <row r="123" spans="1:3" ht="15" x14ac:dyDescent="0.2">
      <c r="A123" s="263" t="s">
        <v>372</v>
      </c>
      <c r="B123" s="348" t="s">
        <v>372</v>
      </c>
      <c r="C123" s="48">
        <f t="shared" si="1"/>
        <v>123</v>
      </c>
    </row>
    <row r="124" spans="1:3" ht="15" x14ac:dyDescent="0.2">
      <c r="A124" s="261" t="s">
        <v>370</v>
      </c>
      <c r="B124" s="313" t="s">
        <v>370</v>
      </c>
      <c r="C124" s="48">
        <f t="shared" si="1"/>
        <v>124</v>
      </c>
    </row>
    <row r="125" spans="1:3" ht="15" x14ac:dyDescent="0.2">
      <c r="A125" s="261" t="s">
        <v>108</v>
      </c>
      <c r="B125" s="313" t="s">
        <v>108</v>
      </c>
      <c r="C125" s="48">
        <f t="shared" si="1"/>
        <v>125</v>
      </c>
    </row>
    <row r="126" spans="1:3" ht="15" x14ac:dyDescent="0.2">
      <c r="A126" s="261" t="s">
        <v>281</v>
      </c>
      <c r="B126" s="313" t="s">
        <v>281</v>
      </c>
      <c r="C126" s="48">
        <f t="shared" si="1"/>
        <v>126</v>
      </c>
    </row>
    <row r="127" spans="1:3" ht="15" x14ac:dyDescent="0.2">
      <c r="A127" s="261" t="s">
        <v>433</v>
      </c>
      <c r="B127" s="313" t="s">
        <v>433</v>
      </c>
      <c r="C127" s="48">
        <f t="shared" si="1"/>
        <v>127</v>
      </c>
    </row>
    <row r="128" spans="1:3" ht="15" x14ac:dyDescent="0.2">
      <c r="A128" s="261" t="s">
        <v>594</v>
      </c>
      <c r="B128" s="313" t="s">
        <v>594</v>
      </c>
      <c r="C128" s="48">
        <f t="shared" si="1"/>
        <v>128</v>
      </c>
    </row>
    <row r="129" spans="1:3" ht="15" x14ac:dyDescent="0.2">
      <c r="A129" s="263" t="s">
        <v>373</v>
      </c>
      <c r="B129" s="348" t="s">
        <v>373</v>
      </c>
      <c r="C129" s="48">
        <f t="shared" si="1"/>
        <v>129</v>
      </c>
    </row>
    <row r="130" spans="1:3" ht="15" x14ac:dyDescent="0.2">
      <c r="A130" s="263" t="s">
        <v>374</v>
      </c>
      <c r="B130" s="348" t="s">
        <v>374</v>
      </c>
      <c r="C130" s="48">
        <f t="shared" ref="C130:C193" si="2">MATCH(B130,$A$1:$A$2000,0)</f>
        <v>130</v>
      </c>
    </row>
    <row r="131" spans="1:3" ht="15" x14ac:dyDescent="0.2">
      <c r="A131" s="261" t="s">
        <v>111</v>
      </c>
      <c r="B131" s="313" t="s">
        <v>111</v>
      </c>
      <c r="C131" s="48">
        <f t="shared" si="2"/>
        <v>131</v>
      </c>
    </row>
    <row r="132" spans="1:3" ht="15" x14ac:dyDescent="0.2">
      <c r="A132" s="261" t="s">
        <v>600</v>
      </c>
      <c r="B132" s="313" t="s">
        <v>600</v>
      </c>
      <c r="C132" s="48">
        <f t="shared" si="2"/>
        <v>132</v>
      </c>
    </row>
    <row r="133" spans="1:3" ht="15" x14ac:dyDescent="0.2">
      <c r="A133" s="261" t="s">
        <v>483</v>
      </c>
      <c r="B133" s="313" t="s">
        <v>483</v>
      </c>
      <c r="C133" s="48">
        <f t="shared" si="2"/>
        <v>133</v>
      </c>
    </row>
    <row r="134" spans="1:3" ht="15" x14ac:dyDescent="0.2">
      <c r="A134" s="261" t="s">
        <v>484</v>
      </c>
      <c r="B134" s="313" t="s">
        <v>484</v>
      </c>
      <c r="C134" s="48">
        <f t="shared" si="2"/>
        <v>134</v>
      </c>
    </row>
    <row r="135" spans="1:3" ht="15" x14ac:dyDescent="0.2">
      <c r="A135" s="261" t="s">
        <v>334</v>
      </c>
      <c r="B135" s="313" t="s">
        <v>334</v>
      </c>
      <c r="C135" s="48">
        <f t="shared" si="2"/>
        <v>135</v>
      </c>
    </row>
    <row r="136" spans="1:3" ht="15" x14ac:dyDescent="0.2">
      <c r="A136" s="261" t="s">
        <v>263</v>
      </c>
      <c r="B136" s="313" t="s">
        <v>263</v>
      </c>
      <c r="C136" s="48">
        <f t="shared" si="2"/>
        <v>136</v>
      </c>
    </row>
    <row r="137" spans="1:3" ht="15" x14ac:dyDescent="0.2">
      <c r="A137" s="261" t="s">
        <v>434</v>
      </c>
      <c r="B137" s="313" t="s">
        <v>434</v>
      </c>
      <c r="C137" s="48">
        <f t="shared" si="2"/>
        <v>137</v>
      </c>
    </row>
    <row r="138" spans="1:3" ht="15" x14ac:dyDescent="0.2">
      <c r="A138" s="261" t="s">
        <v>113</v>
      </c>
      <c r="B138" s="313" t="s">
        <v>113</v>
      </c>
      <c r="C138" s="48">
        <f t="shared" si="2"/>
        <v>138</v>
      </c>
    </row>
    <row r="139" spans="1:3" ht="15" x14ac:dyDescent="0.2">
      <c r="A139" s="261" t="s">
        <v>114</v>
      </c>
      <c r="B139" s="313" t="s">
        <v>114</v>
      </c>
      <c r="C139" s="48">
        <f t="shared" si="2"/>
        <v>139</v>
      </c>
    </row>
    <row r="140" spans="1:3" ht="15" x14ac:dyDescent="0.2">
      <c r="A140" s="261" t="s">
        <v>116</v>
      </c>
      <c r="B140" s="313" t="s">
        <v>116</v>
      </c>
      <c r="C140" s="48">
        <f t="shared" si="2"/>
        <v>140</v>
      </c>
    </row>
    <row r="141" spans="1:3" ht="15" x14ac:dyDescent="0.2">
      <c r="A141" s="261" t="s">
        <v>216</v>
      </c>
      <c r="B141" s="313" t="s">
        <v>216</v>
      </c>
      <c r="C141" s="48">
        <f t="shared" si="2"/>
        <v>141</v>
      </c>
    </row>
    <row r="142" spans="1:3" ht="15.75" x14ac:dyDescent="0.2">
      <c r="A142" s="261" t="s">
        <v>359</v>
      </c>
      <c r="B142" s="313" t="s">
        <v>359</v>
      </c>
      <c r="C142" s="48">
        <f t="shared" si="2"/>
        <v>142</v>
      </c>
    </row>
    <row r="143" spans="1:3" ht="15.75" x14ac:dyDescent="0.2">
      <c r="A143" s="261" t="s">
        <v>360</v>
      </c>
      <c r="B143" s="313" t="s">
        <v>360</v>
      </c>
      <c r="C143" s="48">
        <f t="shared" si="2"/>
        <v>143</v>
      </c>
    </row>
    <row r="144" spans="1:3" ht="15" x14ac:dyDescent="0.2">
      <c r="A144" s="261" t="s">
        <v>217</v>
      </c>
      <c r="B144" s="313" t="s">
        <v>217</v>
      </c>
      <c r="C144" s="48">
        <f t="shared" si="2"/>
        <v>144</v>
      </c>
    </row>
    <row r="145" spans="1:3" ht="15" x14ac:dyDescent="0.2">
      <c r="A145" s="261" t="s">
        <v>436</v>
      </c>
      <c r="B145" s="313" t="s">
        <v>436</v>
      </c>
      <c r="C145" s="48">
        <f t="shared" si="2"/>
        <v>145</v>
      </c>
    </row>
    <row r="146" spans="1:3" ht="15" x14ac:dyDescent="0.2">
      <c r="A146" s="261" t="s">
        <v>120</v>
      </c>
      <c r="B146" s="313" t="s">
        <v>120</v>
      </c>
      <c r="C146" s="48">
        <f t="shared" si="2"/>
        <v>146</v>
      </c>
    </row>
    <row r="147" spans="1:3" ht="15" x14ac:dyDescent="0.2">
      <c r="A147" s="261" t="s">
        <v>121</v>
      </c>
      <c r="B147" s="313" t="s">
        <v>121</v>
      </c>
      <c r="C147" s="48">
        <f t="shared" si="2"/>
        <v>147</v>
      </c>
    </row>
    <row r="148" spans="1:3" ht="15" x14ac:dyDescent="0.2">
      <c r="A148" s="261" t="s">
        <v>531</v>
      </c>
      <c r="B148" s="313" t="s">
        <v>531</v>
      </c>
      <c r="C148" s="48">
        <f t="shared" si="2"/>
        <v>148</v>
      </c>
    </row>
    <row r="149" spans="1:3" ht="15" x14ac:dyDescent="0.2">
      <c r="A149" s="261" t="s">
        <v>288</v>
      </c>
      <c r="B149" s="313" t="s">
        <v>288</v>
      </c>
      <c r="C149" s="48">
        <f t="shared" si="2"/>
        <v>149</v>
      </c>
    </row>
    <row r="150" spans="1:3" ht="15" x14ac:dyDescent="0.2">
      <c r="A150" s="261" t="s">
        <v>122</v>
      </c>
      <c r="B150" s="313" t="s">
        <v>122</v>
      </c>
      <c r="C150" s="48">
        <f t="shared" si="2"/>
        <v>150</v>
      </c>
    </row>
    <row r="151" spans="1:3" ht="15" x14ac:dyDescent="0.2">
      <c r="A151" s="261" t="s">
        <v>123</v>
      </c>
      <c r="B151" s="313" t="s">
        <v>123</v>
      </c>
      <c r="C151" s="48">
        <f t="shared" si="2"/>
        <v>151</v>
      </c>
    </row>
    <row r="152" spans="1:3" ht="15" x14ac:dyDescent="0.2">
      <c r="A152" s="261" t="s">
        <v>588</v>
      </c>
      <c r="B152" s="313" t="s">
        <v>588</v>
      </c>
      <c r="C152" s="48">
        <f t="shared" si="2"/>
        <v>152</v>
      </c>
    </row>
    <row r="153" spans="1:3" ht="15" x14ac:dyDescent="0.2">
      <c r="A153" s="261" t="s">
        <v>587</v>
      </c>
      <c r="B153" s="313" t="s">
        <v>587</v>
      </c>
      <c r="C153" s="48">
        <f t="shared" si="2"/>
        <v>153</v>
      </c>
    </row>
    <row r="154" spans="1:3" ht="15" x14ac:dyDescent="0.2">
      <c r="A154" s="261" t="s">
        <v>589</v>
      </c>
      <c r="B154" s="313" t="s">
        <v>589</v>
      </c>
      <c r="C154" s="48">
        <f t="shared" si="2"/>
        <v>154</v>
      </c>
    </row>
    <row r="155" spans="1:3" ht="15" x14ac:dyDescent="0.2">
      <c r="A155" s="263" t="s">
        <v>586</v>
      </c>
      <c r="B155" s="348" t="s">
        <v>586</v>
      </c>
      <c r="C155" s="48">
        <f t="shared" si="2"/>
        <v>155</v>
      </c>
    </row>
    <row r="156" spans="1:3" ht="15" x14ac:dyDescent="0.2">
      <c r="A156" s="263" t="s">
        <v>375</v>
      </c>
      <c r="B156" s="348" t="s">
        <v>375</v>
      </c>
      <c r="C156" s="48">
        <f t="shared" si="2"/>
        <v>156</v>
      </c>
    </row>
    <row r="157" spans="1:3" ht="15" x14ac:dyDescent="0.2">
      <c r="A157" s="263" t="s">
        <v>376</v>
      </c>
      <c r="B157" s="348" t="s">
        <v>376</v>
      </c>
      <c r="C157" s="48">
        <f t="shared" si="2"/>
        <v>157</v>
      </c>
    </row>
    <row r="158" spans="1:3" ht="15" x14ac:dyDescent="0.2">
      <c r="A158" s="261" t="s">
        <v>125</v>
      </c>
      <c r="B158" s="313" t="s">
        <v>125</v>
      </c>
      <c r="C158" s="48">
        <f t="shared" si="2"/>
        <v>158</v>
      </c>
    </row>
    <row r="159" spans="1:3" ht="15" x14ac:dyDescent="0.2">
      <c r="A159" s="261" t="s">
        <v>218</v>
      </c>
      <c r="B159" s="313" t="s">
        <v>218</v>
      </c>
      <c r="C159" s="48">
        <f t="shared" si="2"/>
        <v>159</v>
      </c>
    </row>
    <row r="160" spans="1:3" ht="15" x14ac:dyDescent="0.2">
      <c r="A160" s="261" t="s">
        <v>219</v>
      </c>
      <c r="B160" s="313" t="s">
        <v>219</v>
      </c>
      <c r="C160" s="48">
        <f t="shared" si="2"/>
        <v>160</v>
      </c>
    </row>
    <row r="161" spans="1:3" ht="15" x14ac:dyDescent="0.2">
      <c r="A161" s="261" t="s">
        <v>439</v>
      </c>
      <c r="B161" s="313" t="s">
        <v>439</v>
      </c>
      <c r="C161" s="48">
        <f t="shared" si="2"/>
        <v>161</v>
      </c>
    </row>
    <row r="162" spans="1:3" ht="15" x14ac:dyDescent="0.2">
      <c r="A162" s="261" t="s">
        <v>440</v>
      </c>
      <c r="B162" s="313" t="s">
        <v>440</v>
      </c>
      <c r="C162" s="48">
        <f t="shared" si="2"/>
        <v>162</v>
      </c>
    </row>
    <row r="163" spans="1:3" ht="15" x14ac:dyDescent="0.2">
      <c r="A163" s="261" t="s">
        <v>441</v>
      </c>
      <c r="B163" s="313" t="s">
        <v>441</v>
      </c>
      <c r="C163" s="48">
        <f t="shared" si="2"/>
        <v>163</v>
      </c>
    </row>
    <row r="164" spans="1:3" ht="15" x14ac:dyDescent="0.2">
      <c r="A164" s="261" t="s">
        <v>526</v>
      </c>
      <c r="B164" s="313" t="s">
        <v>526</v>
      </c>
      <c r="C164" s="48">
        <f t="shared" si="2"/>
        <v>164</v>
      </c>
    </row>
    <row r="165" spans="1:3" ht="15" x14ac:dyDescent="0.2">
      <c r="A165" s="261" t="s">
        <v>516</v>
      </c>
      <c r="B165" s="313" t="s">
        <v>516</v>
      </c>
      <c r="C165" s="48">
        <f t="shared" si="2"/>
        <v>165</v>
      </c>
    </row>
    <row r="166" spans="1:3" ht="15" x14ac:dyDescent="0.2">
      <c r="A166" s="261" t="s">
        <v>517</v>
      </c>
      <c r="B166" s="313" t="s">
        <v>517</v>
      </c>
      <c r="C166" s="48">
        <f t="shared" si="2"/>
        <v>166</v>
      </c>
    </row>
    <row r="167" spans="1:3" ht="15" x14ac:dyDescent="0.2">
      <c r="A167" s="261" t="s">
        <v>438</v>
      </c>
      <c r="B167" s="313" t="s">
        <v>438</v>
      </c>
      <c r="C167" s="48">
        <f t="shared" si="2"/>
        <v>167</v>
      </c>
    </row>
    <row r="168" spans="1:3" ht="15" x14ac:dyDescent="0.2">
      <c r="A168" s="261" t="s">
        <v>60</v>
      </c>
      <c r="B168" s="313" t="s">
        <v>60</v>
      </c>
      <c r="C168" s="48">
        <f t="shared" si="2"/>
        <v>168</v>
      </c>
    </row>
    <row r="169" spans="1:3" ht="15" x14ac:dyDescent="0.2">
      <c r="A169" s="263" t="s">
        <v>378</v>
      </c>
      <c r="B169" s="348" t="s">
        <v>378</v>
      </c>
      <c r="C169" s="48">
        <f t="shared" si="2"/>
        <v>169</v>
      </c>
    </row>
    <row r="170" spans="1:3" ht="15" x14ac:dyDescent="0.2">
      <c r="A170" s="263" t="s">
        <v>486</v>
      </c>
      <c r="B170" s="348" t="s">
        <v>486</v>
      </c>
      <c r="C170" s="48">
        <f t="shared" si="2"/>
        <v>170</v>
      </c>
    </row>
    <row r="171" spans="1:3" ht="15" x14ac:dyDescent="0.2">
      <c r="A171" s="261" t="s">
        <v>279</v>
      </c>
      <c r="B171" s="313" t="s">
        <v>279</v>
      </c>
      <c r="C171" s="48">
        <f t="shared" si="2"/>
        <v>171</v>
      </c>
    </row>
    <row r="172" spans="1:3" ht="15" x14ac:dyDescent="0.2">
      <c r="A172" s="263" t="s">
        <v>381</v>
      </c>
      <c r="B172" s="348" t="s">
        <v>381</v>
      </c>
      <c r="C172" s="48">
        <f t="shared" si="2"/>
        <v>172</v>
      </c>
    </row>
    <row r="173" spans="1:3" ht="15" x14ac:dyDescent="0.2">
      <c r="A173" s="263" t="s">
        <v>382</v>
      </c>
      <c r="B173" s="348" t="s">
        <v>382</v>
      </c>
      <c r="C173" s="48">
        <f t="shared" si="2"/>
        <v>173</v>
      </c>
    </row>
    <row r="174" spans="1:3" ht="15" x14ac:dyDescent="0.2">
      <c r="A174" s="263" t="s">
        <v>383</v>
      </c>
      <c r="B174" s="348" t="s">
        <v>383</v>
      </c>
      <c r="C174" s="48">
        <f t="shared" si="2"/>
        <v>174</v>
      </c>
    </row>
    <row r="175" spans="1:3" ht="15" x14ac:dyDescent="0.2">
      <c r="A175" s="263" t="s">
        <v>379</v>
      </c>
      <c r="B175" s="348" t="s">
        <v>379</v>
      </c>
      <c r="C175" s="48">
        <f t="shared" si="2"/>
        <v>175</v>
      </c>
    </row>
    <row r="176" spans="1:3" ht="15" x14ac:dyDescent="0.2">
      <c r="A176" s="263" t="s">
        <v>380</v>
      </c>
      <c r="B176" s="348" t="s">
        <v>380</v>
      </c>
      <c r="C176" s="48">
        <f t="shared" si="2"/>
        <v>176</v>
      </c>
    </row>
    <row r="177" spans="1:3" ht="15" x14ac:dyDescent="0.2">
      <c r="A177" s="263" t="s">
        <v>630</v>
      </c>
      <c r="B177" s="348" t="s">
        <v>630</v>
      </c>
      <c r="C177" s="48">
        <f t="shared" si="2"/>
        <v>177</v>
      </c>
    </row>
    <row r="178" spans="1:3" ht="15" x14ac:dyDescent="0.2">
      <c r="A178" s="264">
        <v>692008</v>
      </c>
      <c r="B178" s="349">
        <v>692008</v>
      </c>
      <c r="C178" s="48">
        <f t="shared" si="2"/>
        <v>178</v>
      </c>
    </row>
    <row r="179" spans="1:3" ht="15" x14ac:dyDescent="0.2">
      <c r="A179" s="264">
        <v>692011</v>
      </c>
      <c r="B179" s="349">
        <v>692011</v>
      </c>
      <c r="C179" s="48">
        <f t="shared" si="2"/>
        <v>179</v>
      </c>
    </row>
    <row r="180" spans="1:3" ht="15" x14ac:dyDescent="0.2">
      <c r="A180" s="261" t="s">
        <v>129</v>
      </c>
      <c r="B180" s="313" t="s">
        <v>129</v>
      </c>
      <c r="C180" s="48">
        <f t="shared" si="2"/>
        <v>180</v>
      </c>
    </row>
    <row r="181" spans="1:3" ht="15" x14ac:dyDescent="0.2">
      <c r="A181" s="261" t="s">
        <v>130</v>
      </c>
      <c r="B181" s="313" t="s">
        <v>130</v>
      </c>
      <c r="C181" s="48">
        <f t="shared" si="2"/>
        <v>181</v>
      </c>
    </row>
    <row r="182" spans="1:3" ht="15" x14ac:dyDescent="0.2">
      <c r="A182" s="261" t="s">
        <v>268</v>
      </c>
      <c r="B182" s="313" t="s">
        <v>268</v>
      </c>
      <c r="C182" s="48">
        <f t="shared" si="2"/>
        <v>182</v>
      </c>
    </row>
    <row r="183" spans="1:3" ht="15" x14ac:dyDescent="0.2">
      <c r="A183" s="261" t="s">
        <v>556</v>
      </c>
      <c r="B183" s="313" t="s">
        <v>556</v>
      </c>
      <c r="C183" s="48">
        <f t="shared" si="2"/>
        <v>183</v>
      </c>
    </row>
    <row r="184" spans="1:3" ht="15" x14ac:dyDescent="0.2">
      <c r="A184" s="261" t="s">
        <v>557</v>
      </c>
      <c r="B184" s="313" t="s">
        <v>557</v>
      </c>
      <c r="C184" s="48">
        <f t="shared" si="2"/>
        <v>184</v>
      </c>
    </row>
    <row r="185" spans="1:3" ht="15" x14ac:dyDescent="0.2">
      <c r="A185" s="261" t="s">
        <v>297</v>
      </c>
      <c r="B185" s="313" t="s">
        <v>297</v>
      </c>
      <c r="C185" s="48">
        <f t="shared" si="2"/>
        <v>185</v>
      </c>
    </row>
    <row r="186" spans="1:3" ht="15" x14ac:dyDescent="0.2">
      <c r="A186" s="261" t="s">
        <v>558</v>
      </c>
      <c r="B186" s="313" t="s">
        <v>558</v>
      </c>
      <c r="C186" s="48">
        <f t="shared" si="2"/>
        <v>186</v>
      </c>
    </row>
    <row r="187" spans="1:3" ht="15" x14ac:dyDescent="0.2">
      <c r="A187" s="261" t="s">
        <v>132</v>
      </c>
      <c r="B187" s="313" t="s">
        <v>674</v>
      </c>
      <c r="C187" s="48" t="e">
        <f t="shared" si="2"/>
        <v>#N/A</v>
      </c>
    </row>
    <row r="188" spans="1:3" ht="15" x14ac:dyDescent="0.2">
      <c r="A188" s="263" t="s">
        <v>560</v>
      </c>
      <c r="B188" s="313" t="s">
        <v>132</v>
      </c>
      <c r="C188" s="48">
        <f t="shared" si="2"/>
        <v>187</v>
      </c>
    </row>
    <row r="189" spans="1:3" ht="15" x14ac:dyDescent="0.2">
      <c r="A189" s="263" t="s">
        <v>559</v>
      </c>
      <c r="B189" s="348" t="s">
        <v>560</v>
      </c>
      <c r="C189" s="48">
        <f t="shared" si="2"/>
        <v>188</v>
      </c>
    </row>
    <row r="190" spans="1:3" ht="15" x14ac:dyDescent="0.2">
      <c r="A190" s="261" t="s">
        <v>133</v>
      </c>
      <c r="B190" s="348" t="s">
        <v>559</v>
      </c>
      <c r="C190" s="48">
        <f t="shared" si="2"/>
        <v>189</v>
      </c>
    </row>
    <row r="191" spans="1:3" ht="15" x14ac:dyDescent="0.2">
      <c r="A191" s="261" t="s">
        <v>221</v>
      </c>
      <c r="B191" s="313" t="s">
        <v>133</v>
      </c>
      <c r="C191" s="48">
        <f t="shared" si="2"/>
        <v>190</v>
      </c>
    </row>
    <row r="192" spans="1:3" ht="15" x14ac:dyDescent="0.2">
      <c r="A192" s="261" t="s">
        <v>508</v>
      </c>
      <c r="B192" s="313" t="s">
        <v>221</v>
      </c>
      <c r="C192" s="48">
        <f t="shared" si="2"/>
        <v>191</v>
      </c>
    </row>
    <row r="193" spans="1:3" ht="15" x14ac:dyDescent="0.2">
      <c r="A193" s="263" t="s">
        <v>384</v>
      </c>
      <c r="B193" s="313" t="s">
        <v>508</v>
      </c>
      <c r="C193" s="48">
        <f t="shared" si="2"/>
        <v>192</v>
      </c>
    </row>
    <row r="194" spans="1:3" ht="15" x14ac:dyDescent="0.2">
      <c r="A194" s="263" t="s">
        <v>136</v>
      </c>
      <c r="B194" s="348" t="s">
        <v>384</v>
      </c>
      <c r="C194" s="48">
        <f t="shared" ref="C194:C257" si="3">MATCH(B194,$A$1:$A$2000,0)</f>
        <v>193</v>
      </c>
    </row>
    <row r="195" spans="1:3" ht="15" x14ac:dyDescent="0.2">
      <c r="A195" s="263" t="s">
        <v>385</v>
      </c>
      <c r="B195" s="348" t="s">
        <v>136</v>
      </c>
      <c r="C195" s="48">
        <f t="shared" si="3"/>
        <v>194</v>
      </c>
    </row>
    <row r="196" spans="1:3" ht="15" x14ac:dyDescent="0.2">
      <c r="A196" s="263" t="s">
        <v>386</v>
      </c>
      <c r="B196" s="348" t="s">
        <v>385</v>
      </c>
      <c r="C196" s="48">
        <f t="shared" si="3"/>
        <v>195</v>
      </c>
    </row>
    <row r="197" spans="1:3" ht="15" x14ac:dyDescent="0.2">
      <c r="A197" s="261" t="s">
        <v>135</v>
      </c>
      <c r="B197" s="348" t="s">
        <v>386</v>
      </c>
      <c r="C197" s="48">
        <f t="shared" si="3"/>
        <v>196</v>
      </c>
    </row>
    <row r="198" spans="1:3" ht="15" x14ac:dyDescent="0.2">
      <c r="A198" s="261" t="s">
        <v>309</v>
      </c>
      <c r="B198" s="313" t="s">
        <v>135</v>
      </c>
      <c r="C198" s="48">
        <f t="shared" si="3"/>
        <v>197</v>
      </c>
    </row>
    <row r="199" spans="1:3" ht="15" x14ac:dyDescent="0.2">
      <c r="A199" s="261" t="s">
        <v>307</v>
      </c>
      <c r="B199" s="313" t="s">
        <v>309</v>
      </c>
      <c r="C199" s="48">
        <f t="shared" si="3"/>
        <v>198</v>
      </c>
    </row>
    <row r="200" spans="1:3" ht="15" x14ac:dyDescent="0.2">
      <c r="A200" s="261" t="s">
        <v>310</v>
      </c>
      <c r="B200" s="313" t="s">
        <v>307</v>
      </c>
      <c r="C200" s="48">
        <f t="shared" si="3"/>
        <v>199</v>
      </c>
    </row>
    <row r="201" spans="1:3" ht="15" x14ac:dyDescent="0.2">
      <c r="A201" s="261" t="s">
        <v>308</v>
      </c>
      <c r="B201" s="313" t="s">
        <v>310</v>
      </c>
      <c r="C201" s="48">
        <f t="shared" si="3"/>
        <v>200</v>
      </c>
    </row>
    <row r="202" spans="1:3" ht="15" x14ac:dyDescent="0.2">
      <c r="A202" s="261" t="s">
        <v>136</v>
      </c>
      <c r="B202" s="313" t="s">
        <v>308</v>
      </c>
      <c r="C202" s="48">
        <f t="shared" si="3"/>
        <v>201</v>
      </c>
    </row>
    <row r="203" spans="1:3" ht="15" x14ac:dyDescent="0.2">
      <c r="A203" s="261" t="s">
        <v>267</v>
      </c>
      <c r="B203" s="313" t="s">
        <v>136</v>
      </c>
      <c r="C203" s="48">
        <f t="shared" si="3"/>
        <v>194</v>
      </c>
    </row>
    <row r="204" spans="1:3" ht="15" x14ac:dyDescent="0.2">
      <c r="A204" s="261" t="s">
        <v>446</v>
      </c>
      <c r="B204" s="313" t="s">
        <v>267</v>
      </c>
      <c r="C204" s="48">
        <f t="shared" si="3"/>
        <v>203</v>
      </c>
    </row>
    <row r="205" spans="1:3" ht="15" x14ac:dyDescent="0.2">
      <c r="A205" s="261" t="s">
        <v>139</v>
      </c>
      <c r="B205" s="313" t="s">
        <v>446</v>
      </c>
      <c r="C205" s="48">
        <f t="shared" si="3"/>
        <v>204</v>
      </c>
    </row>
    <row r="206" spans="1:3" ht="15" x14ac:dyDescent="0.2">
      <c r="A206" s="261" t="s">
        <v>140</v>
      </c>
      <c r="B206" s="313" t="s">
        <v>139</v>
      </c>
      <c r="C206" s="48">
        <f t="shared" si="3"/>
        <v>205</v>
      </c>
    </row>
    <row r="207" spans="1:3" ht="15" x14ac:dyDescent="0.2">
      <c r="A207" s="261" t="s">
        <v>495</v>
      </c>
      <c r="B207" s="313" t="s">
        <v>140</v>
      </c>
      <c r="C207" s="48">
        <f t="shared" si="3"/>
        <v>206</v>
      </c>
    </row>
    <row r="208" spans="1:3" ht="15" x14ac:dyDescent="0.2">
      <c r="A208" s="261" t="s">
        <v>496</v>
      </c>
      <c r="B208" s="313" t="s">
        <v>495</v>
      </c>
      <c r="C208" s="48">
        <f t="shared" si="3"/>
        <v>207</v>
      </c>
    </row>
    <row r="209" spans="1:3" ht="15" x14ac:dyDescent="0.2">
      <c r="A209" s="261" t="s">
        <v>532</v>
      </c>
      <c r="B209" s="313" t="s">
        <v>496</v>
      </c>
      <c r="C209" s="48">
        <f t="shared" si="3"/>
        <v>208</v>
      </c>
    </row>
    <row r="210" spans="1:3" ht="15" x14ac:dyDescent="0.2">
      <c r="A210" s="261" t="s">
        <v>533</v>
      </c>
      <c r="B210" s="313" t="s">
        <v>532</v>
      </c>
      <c r="C210" s="48">
        <f t="shared" si="3"/>
        <v>209</v>
      </c>
    </row>
    <row r="211" spans="1:3" ht="15" x14ac:dyDescent="0.2">
      <c r="A211" s="261" t="s">
        <v>498</v>
      </c>
      <c r="B211" s="313" t="s">
        <v>533</v>
      </c>
      <c r="C211" s="48">
        <f t="shared" si="3"/>
        <v>210</v>
      </c>
    </row>
    <row r="212" spans="1:3" ht="15" x14ac:dyDescent="0.2">
      <c r="A212" s="261" t="s">
        <v>222</v>
      </c>
      <c r="B212" s="313" t="s">
        <v>498</v>
      </c>
      <c r="C212" s="48">
        <f t="shared" si="3"/>
        <v>211</v>
      </c>
    </row>
    <row r="213" spans="1:3" ht="15" x14ac:dyDescent="0.2">
      <c r="A213" s="261" t="s">
        <v>223</v>
      </c>
      <c r="B213" s="313" t="s">
        <v>222</v>
      </c>
      <c r="C213" s="48">
        <f t="shared" si="3"/>
        <v>212</v>
      </c>
    </row>
    <row r="214" spans="1:3" ht="15" x14ac:dyDescent="0.2">
      <c r="A214" s="263" t="s">
        <v>500</v>
      </c>
      <c r="B214" s="313" t="s">
        <v>223</v>
      </c>
      <c r="C214" s="48">
        <f t="shared" si="3"/>
        <v>213</v>
      </c>
    </row>
    <row r="215" spans="1:3" ht="15" x14ac:dyDescent="0.2">
      <c r="A215" s="261" t="s">
        <v>501</v>
      </c>
      <c r="B215" s="348" t="s">
        <v>500</v>
      </c>
      <c r="C215" s="48">
        <f t="shared" si="3"/>
        <v>214</v>
      </c>
    </row>
    <row r="216" spans="1:3" ht="15" x14ac:dyDescent="0.2">
      <c r="A216" s="263" t="s">
        <v>502</v>
      </c>
      <c r="B216" s="313" t="s">
        <v>501</v>
      </c>
      <c r="C216" s="48">
        <f t="shared" si="3"/>
        <v>215</v>
      </c>
    </row>
    <row r="217" spans="1:3" ht="15" x14ac:dyDescent="0.2">
      <c r="A217" s="261" t="s">
        <v>503</v>
      </c>
      <c r="B217" s="348" t="s">
        <v>502</v>
      </c>
      <c r="C217" s="48">
        <f t="shared" si="3"/>
        <v>216</v>
      </c>
    </row>
    <row r="218" spans="1:3" ht="15" x14ac:dyDescent="0.2">
      <c r="A218" s="263" t="s">
        <v>504</v>
      </c>
      <c r="B218" s="313" t="s">
        <v>503</v>
      </c>
      <c r="C218" s="48">
        <f t="shared" si="3"/>
        <v>217</v>
      </c>
    </row>
    <row r="219" spans="1:3" ht="15" x14ac:dyDescent="0.2">
      <c r="A219" s="261" t="s">
        <v>505</v>
      </c>
      <c r="B219" s="348" t="s">
        <v>504</v>
      </c>
      <c r="C219" s="48">
        <f t="shared" si="3"/>
        <v>218</v>
      </c>
    </row>
    <row r="220" spans="1:3" ht="15" x14ac:dyDescent="0.2">
      <c r="A220" s="263" t="s">
        <v>506</v>
      </c>
      <c r="B220" s="313" t="s">
        <v>505</v>
      </c>
      <c r="C220" s="48">
        <f t="shared" si="3"/>
        <v>219</v>
      </c>
    </row>
    <row r="221" spans="1:3" ht="15" x14ac:dyDescent="0.2">
      <c r="A221" s="261" t="s">
        <v>507</v>
      </c>
      <c r="B221" s="348" t="s">
        <v>506</v>
      </c>
      <c r="C221" s="48">
        <f t="shared" si="3"/>
        <v>220</v>
      </c>
    </row>
    <row r="222" spans="1:3" ht="15" x14ac:dyDescent="0.2">
      <c r="A222" s="263" t="s">
        <v>488</v>
      </c>
      <c r="B222" s="313" t="s">
        <v>507</v>
      </c>
      <c r="C222" s="48">
        <f t="shared" si="3"/>
        <v>221</v>
      </c>
    </row>
    <row r="223" spans="1:3" ht="15" x14ac:dyDescent="0.2">
      <c r="A223" s="263" t="s">
        <v>489</v>
      </c>
      <c r="B223" s="348" t="s">
        <v>488</v>
      </c>
      <c r="C223" s="48">
        <f t="shared" si="3"/>
        <v>222</v>
      </c>
    </row>
    <row r="224" spans="1:3" ht="15" x14ac:dyDescent="0.2">
      <c r="A224" s="263" t="s">
        <v>491</v>
      </c>
      <c r="B224" s="348" t="s">
        <v>489</v>
      </c>
      <c r="C224" s="48">
        <f t="shared" si="3"/>
        <v>223</v>
      </c>
    </row>
    <row r="225" spans="1:3" ht="15" x14ac:dyDescent="0.2">
      <c r="A225" s="263" t="s">
        <v>490</v>
      </c>
      <c r="B225" s="348" t="s">
        <v>491</v>
      </c>
      <c r="C225" s="48">
        <f t="shared" si="3"/>
        <v>224</v>
      </c>
    </row>
    <row r="226" spans="1:3" ht="15" x14ac:dyDescent="0.2">
      <c r="A226" s="263" t="s">
        <v>492</v>
      </c>
      <c r="B226" s="348" t="s">
        <v>490</v>
      </c>
      <c r="C226" s="48">
        <f t="shared" si="3"/>
        <v>225</v>
      </c>
    </row>
    <row r="227" spans="1:3" ht="15" x14ac:dyDescent="0.2">
      <c r="A227" s="263" t="s">
        <v>493</v>
      </c>
      <c r="B227" s="348" t="s">
        <v>492</v>
      </c>
      <c r="C227" s="48">
        <f t="shared" si="3"/>
        <v>226</v>
      </c>
    </row>
    <row r="228" spans="1:3" ht="15" x14ac:dyDescent="0.2">
      <c r="A228" s="263" t="s">
        <v>387</v>
      </c>
      <c r="B228" s="348" t="s">
        <v>493</v>
      </c>
      <c r="C228" s="48">
        <f t="shared" si="3"/>
        <v>227</v>
      </c>
    </row>
    <row r="229" spans="1:3" ht="15" x14ac:dyDescent="0.2">
      <c r="A229" s="263" t="s">
        <v>447</v>
      </c>
      <c r="B229" s="348" t="s">
        <v>387</v>
      </c>
      <c r="C229" s="48">
        <f t="shared" si="3"/>
        <v>228</v>
      </c>
    </row>
    <row r="230" spans="1:3" ht="15" x14ac:dyDescent="0.2">
      <c r="A230" s="263" t="s">
        <v>448</v>
      </c>
      <c r="B230" s="348" t="s">
        <v>447</v>
      </c>
      <c r="C230" s="48">
        <f t="shared" si="3"/>
        <v>229</v>
      </c>
    </row>
    <row r="231" spans="1:3" ht="15" x14ac:dyDescent="0.2">
      <c r="A231" s="263" t="s">
        <v>449</v>
      </c>
      <c r="B231" s="348" t="s">
        <v>448</v>
      </c>
      <c r="C231" s="48">
        <f t="shared" si="3"/>
        <v>230</v>
      </c>
    </row>
    <row r="232" spans="1:3" ht="15" x14ac:dyDescent="0.2">
      <c r="A232" s="263" t="s">
        <v>497</v>
      </c>
      <c r="B232" s="348" t="s">
        <v>449</v>
      </c>
      <c r="C232" s="48">
        <f t="shared" si="3"/>
        <v>231</v>
      </c>
    </row>
    <row r="233" spans="1:3" ht="15" x14ac:dyDescent="0.2">
      <c r="A233" s="263" t="s">
        <v>388</v>
      </c>
      <c r="B233" s="348" t="s">
        <v>497</v>
      </c>
      <c r="C233" s="48">
        <f t="shared" si="3"/>
        <v>232</v>
      </c>
    </row>
    <row r="234" spans="1:3" ht="15" x14ac:dyDescent="0.2">
      <c r="A234" s="261" t="s">
        <v>224</v>
      </c>
      <c r="B234" s="348" t="s">
        <v>388</v>
      </c>
      <c r="C234" s="48">
        <f t="shared" si="3"/>
        <v>233</v>
      </c>
    </row>
    <row r="235" spans="1:3" ht="15" x14ac:dyDescent="0.2">
      <c r="A235" s="261" t="s">
        <v>225</v>
      </c>
      <c r="B235" s="313" t="s">
        <v>224</v>
      </c>
      <c r="C235" s="48">
        <f t="shared" si="3"/>
        <v>234</v>
      </c>
    </row>
    <row r="236" spans="1:3" ht="15" x14ac:dyDescent="0.2">
      <c r="A236" s="261" t="s">
        <v>226</v>
      </c>
      <c r="B236" s="313" t="s">
        <v>225</v>
      </c>
      <c r="C236" s="48">
        <f t="shared" si="3"/>
        <v>235</v>
      </c>
    </row>
    <row r="237" spans="1:3" ht="15" x14ac:dyDescent="0.2">
      <c r="A237" s="261" t="s">
        <v>270</v>
      </c>
      <c r="B237" s="313" t="s">
        <v>226</v>
      </c>
      <c r="C237" s="48">
        <f t="shared" si="3"/>
        <v>236</v>
      </c>
    </row>
    <row r="238" spans="1:3" ht="15" x14ac:dyDescent="0.2">
      <c r="A238" s="261" t="s">
        <v>227</v>
      </c>
      <c r="B238" s="313" t="s">
        <v>270</v>
      </c>
      <c r="C238" s="48">
        <f t="shared" si="3"/>
        <v>237</v>
      </c>
    </row>
    <row r="239" spans="1:3" ht="15" x14ac:dyDescent="0.2">
      <c r="A239" s="261" t="s">
        <v>228</v>
      </c>
      <c r="B239" s="313" t="s">
        <v>227</v>
      </c>
      <c r="C239" s="48">
        <f t="shared" si="3"/>
        <v>238</v>
      </c>
    </row>
    <row r="240" spans="1:3" ht="15" x14ac:dyDescent="0.2">
      <c r="A240" s="261" t="s">
        <v>499</v>
      </c>
      <c r="B240" s="313" t="s">
        <v>228</v>
      </c>
      <c r="C240" s="48">
        <f t="shared" si="3"/>
        <v>239</v>
      </c>
    </row>
    <row r="241" spans="1:3" ht="15" x14ac:dyDescent="0.2">
      <c r="A241" s="261" t="s">
        <v>143</v>
      </c>
      <c r="B241" s="313" t="s">
        <v>499</v>
      </c>
      <c r="C241" s="48">
        <f t="shared" si="3"/>
        <v>240</v>
      </c>
    </row>
    <row r="242" spans="1:3" ht="15" x14ac:dyDescent="0.2">
      <c r="A242" s="261" t="s">
        <v>304</v>
      </c>
      <c r="B242" s="313" t="s">
        <v>143</v>
      </c>
      <c r="C242" s="48">
        <f t="shared" si="3"/>
        <v>241</v>
      </c>
    </row>
    <row r="243" spans="1:3" ht="15" x14ac:dyDescent="0.2">
      <c r="A243" s="261" t="s">
        <v>144</v>
      </c>
      <c r="B243" s="313" t="s">
        <v>304</v>
      </c>
      <c r="C243" s="48">
        <f t="shared" si="3"/>
        <v>242</v>
      </c>
    </row>
    <row r="244" spans="1:3" ht="15" x14ac:dyDescent="0.2">
      <c r="A244" s="261" t="s">
        <v>616</v>
      </c>
      <c r="B244" s="313" t="s">
        <v>144</v>
      </c>
      <c r="C244" s="48">
        <f t="shared" si="3"/>
        <v>243</v>
      </c>
    </row>
    <row r="245" spans="1:3" ht="15" x14ac:dyDescent="0.2">
      <c r="A245" s="261" t="s">
        <v>615</v>
      </c>
      <c r="B245" s="313" t="s">
        <v>616</v>
      </c>
      <c r="C245" s="48">
        <f t="shared" si="3"/>
        <v>244</v>
      </c>
    </row>
    <row r="246" spans="1:3" ht="15" x14ac:dyDescent="0.2">
      <c r="A246" s="261" t="s">
        <v>617</v>
      </c>
      <c r="B246" s="313" t="s">
        <v>615</v>
      </c>
      <c r="C246" s="48">
        <f t="shared" si="3"/>
        <v>245</v>
      </c>
    </row>
    <row r="247" spans="1:3" ht="15" x14ac:dyDescent="0.2">
      <c r="A247" s="261" t="s">
        <v>146</v>
      </c>
      <c r="B247" s="313" t="s">
        <v>617</v>
      </c>
      <c r="C247" s="48">
        <f t="shared" si="3"/>
        <v>246</v>
      </c>
    </row>
    <row r="248" spans="1:3" ht="15" x14ac:dyDescent="0.2">
      <c r="A248" s="261" t="s">
        <v>673</v>
      </c>
      <c r="B248" s="313" t="s">
        <v>146</v>
      </c>
      <c r="C248" s="48">
        <f t="shared" si="3"/>
        <v>247</v>
      </c>
    </row>
    <row r="249" spans="1:3" ht="15" x14ac:dyDescent="0.2">
      <c r="A249" s="263" t="s">
        <v>568</v>
      </c>
      <c r="B249" s="313" t="s">
        <v>673</v>
      </c>
      <c r="C249" s="48">
        <f t="shared" si="3"/>
        <v>248</v>
      </c>
    </row>
    <row r="250" spans="1:3" ht="15" x14ac:dyDescent="0.2">
      <c r="A250" s="263" t="s">
        <v>569</v>
      </c>
      <c r="B250" s="348" t="s">
        <v>568</v>
      </c>
      <c r="C250" s="48">
        <f t="shared" si="3"/>
        <v>249</v>
      </c>
    </row>
    <row r="251" spans="1:3" ht="15" x14ac:dyDescent="0.2">
      <c r="A251" s="263" t="s">
        <v>570</v>
      </c>
      <c r="B251" s="348" t="s">
        <v>569</v>
      </c>
      <c r="C251" s="48">
        <f t="shared" si="3"/>
        <v>250</v>
      </c>
    </row>
    <row r="252" spans="1:3" ht="15" x14ac:dyDescent="0.2">
      <c r="A252" s="263" t="s">
        <v>572</v>
      </c>
      <c r="B252" s="348" t="s">
        <v>570</v>
      </c>
      <c r="C252" s="48">
        <f t="shared" si="3"/>
        <v>251</v>
      </c>
    </row>
    <row r="253" spans="1:3" ht="15" x14ac:dyDescent="0.2">
      <c r="A253" s="263" t="s">
        <v>571</v>
      </c>
      <c r="B253" s="348" t="s">
        <v>572</v>
      </c>
      <c r="C253" s="48">
        <f t="shared" si="3"/>
        <v>252</v>
      </c>
    </row>
    <row r="254" spans="1:3" ht="15" x14ac:dyDescent="0.2">
      <c r="A254" s="261" t="s">
        <v>229</v>
      </c>
      <c r="B254" s="348" t="s">
        <v>571</v>
      </c>
      <c r="C254" s="48">
        <f t="shared" si="3"/>
        <v>253</v>
      </c>
    </row>
    <row r="255" spans="1:3" ht="15" x14ac:dyDescent="0.2">
      <c r="A255" s="261" t="s">
        <v>660</v>
      </c>
      <c r="B255" s="313" t="s">
        <v>229</v>
      </c>
      <c r="C255" s="48">
        <f t="shared" si="3"/>
        <v>254</v>
      </c>
    </row>
    <row r="256" spans="1:3" ht="15" x14ac:dyDescent="0.2">
      <c r="A256" s="263" t="s">
        <v>584</v>
      </c>
      <c r="B256" s="313" t="s">
        <v>660</v>
      </c>
      <c r="C256" s="48">
        <f t="shared" si="3"/>
        <v>255</v>
      </c>
    </row>
    <row r="257" spans="1:3" ht="15" x14ac:dyDescent="0.2">
      <c r="A257" s="263" t="s">
        <v>567</v>
      </c>
      <c r="B257" s="348" t="s">
        <v>584</v>
      </c>
      <c r="C257" s="48">
        <f t="shared" si="3"/>
        <v>256</v>
      </c>
    </row>
    <row r="258" spans="1:3" ht="15" x14ac:dyDescent="0.2">
      <c r="A258" s="261" t="s">
        <v>494</v>
      </c>
      <c r="B258" s="348" t="s">
        <v>567</v>
      </c>
      <c r="C258" s="48">
        <f t="shared" ref="C258:C321" si="4">MATCH(B258,$A$1:$A$2000,0)</f>
        <v>257</v>
      </c>
    </row>
    <row r="259" spans="1:3" ht="15" x14ac:dyDescent="0.2">
      <c r="A259" s="261">
        <v>222</v>
      </c>
      <c r="B259" s="313" t="s">
        <v>494</v>
      </c>
      <c r="C259" s="48">
        <f t="shared" si="4"/>
        <v>258</v>
      </c>
    </row>
    <row r="260" spans="1:3" ht="15" x14ac:dyDescent="0.2">
      <c r="A260" s="261">
        <v>223</v>
      </c>
      <c r="B260" s="313">
        <v>222</v>
      </c>
      <c r="C260" s="48">
        <f t="shared" si="4"/>
        <v>259</v>
      </c>
    </row>
    <row r="261" spans="1:3" ht="15" x14ac:dyDescent="0.2">
      <c r="A261" s="261">
        <v>224</v>
      </c>
      <c r="B261" s="313">
        <v>223</v>
      </c>
      <c r="C261" s="48">
        <f t="shared" si="4"/>
        <v>260</v>
      </c>
    </row>
    <row r="262" spans="1:3" ht="15" x14ac:dyDescent="0.2">
      <c r="A262" s="261">
        <v>224</v>
      </c>
      <c r="B262" s="313">
        <v>224</v>
      </c>
      <c r="C262" s="48">
        <f t="shared" si="4"/>
        <v>261</v>
      </c>
    </row>
    <row r="263" spans="1:3" ht="15" x14ac:dyDescent="0.2">
      <c r="A263" s="261">
        <v>322</v>
      </c>
      <c r="B263" s="313">
        <v>224</v>
      </c>
      <c r="C263" s="48">
        <f t="shared" si="4"/>
        <v>261</v>
      </c>
    </row>
    <row r="264" spans="1:3" ht="15" x14ac:dyDescent="0.2">
      <c r="A264" s="261" t="s">
        <v>149</v>
      </c>
      <c r="B264" s="313">
        <v>322</v>
      </c>
      <c r="C264" s="48">
        <f t="shared" si="4"/>
        <v>263</v>
      </c>
    </row>
    <row r="265" spans="1:3" ht="15" x14ac:dyDescent="0.2">
      <c r="A265" s="267" t="s">
        <v>549</v>
      </c>
      <c r="B265" s="313" t="s">
        <v>149</v>
      </c>
      <c r="C265" s="48">
        <f t="shared" si="4"/>
        <v>264</v>
      </c>
    </row>
    <row r="266" spans="1:3" ht="15" x14ac:dyDescent="0.2">
      <c r="A266" s="267" t="s">
        <v>548</v>
      </c>
      <c r="B266" s="386" t="s">
        <v>549</v>
      </c>
      <c r="C266" s="48">
        <f t="shared" si="4"/>
        <v>265</v>
      </c>
    </row>
    <row r="267" spans="1:3" ht="15" x14ac:dyDescent="0.2">
      <c r="A267" s="267" t="s">
        <v>608</v>
      </c>
      <c r="B267" s="386" t="s">
        <v>548</v>
      </c>
      <c r="C267" s="48">
        <f t="shared" si="4"/>
        <v>266</v>
      </c>
    </row>
    <row r="268" spans="1:3" ht="15" x14ac:dyDescent="0.2">
      <c r="A268" s="267" t="s">
        <v>610</v>
      </c>
      <c r="B268" s="386" t="s">
        <v>608</v>
      </c>
      <c r="C268" s="48">
        <f t="shared" si="4"/>
        <v>267</v>
      </c>
    </row>
    <row r="269" spans="1:3" ht="15" x14ac:dyDescent="0.2">
      <c r="A269" s="263" t="s">
        <v>581</v>
      </c>
      <c r="B269" s="386" t="s">
        <v>610</v>
      </c>
      <c r="C269" s="48">
        <f t="shared" si="4"/>
        <v>268</v>
      </c>
    </row>
    <row r="270" spans="1:3" ht="15" x14ac:dyDescent="0.2">
      <c r="A270" s="263" t="s">
        <v>580</v>
      </c>
      <c r="B270" s="348" t="s">
        <v>581</v>
      </c>
      <c r="C270" s="48">
        <f t="shared" si="4"/>
        <v>269</v>
      </c>
    </row>
    <row r="271" spans="1:3" ht="15" x14ac:dyDescent="0.2">
      <c r="A271" s="263" t="s">
        <v>583</v>
      </c>
      <c r="B271" s="348" t="s">
        <v>580</v>
      </c>
      <c r="C271" s="48">
        <f t="shared" si="4"/>
        <v>270</v>
      </c>
    </row>
    <row r="272" spans="1:3" ht="15" x14ac:dyDescent="0.2">
      <c r="A272" s="263" t="s">
        <v>585</v>
      </c>
      <c r="B272" s="348" t="s">
        <v>583</v>
      </c>
      <c r="C272" s="48">
        <f t="shared" si="4"/>
        <v>271</v>
      </c>
    </row>
    <row r="273" spans="1:3" ht="15" x14ac:dyDescent="0.2">
      <c r="A273" s="261" t="s">
        <v>35</v>
      </c>
      <c r="B273" s="348" t="s">
        <v>585</v>
      </c>
      <c r="C273" s="48">
        <f t="shared" si="4"/>
        <v>272</v>
      </c>
    </row>
    <row r="274" spans="1:3" ht="15" x14ac:dyDescent="0.2">
      <c r="A274" s="261" t="s">
        <v>230</v>
      </c>
      <c r="B274" s="313" t="s">
        <v>35</v>
      </c>
      <c r="C274" s="48">
        <f t="shared" si="4"/>
        <v>273</v>
      </c>
    </row>
    <row r="275" spans="1:3" ht="15" x14ac:dyDescent="0.2">
      <c r="A275" s="261" t="s">
        <v>69</v>
      </c>
      <c r="B275" s="313" t="s">
        <v>230</v>
      </c>
      <c r="C275" s="48">
        <f t="shared" si="4"/>
        <v>274</v>
      </c>
    </row>
    <row r="276" spans="1:3" ht="15" x14ac:dyDescent="0.2">
      <c r="A276" s="261" t="s">
        <v>35</v>
      </c>
      <c r="B276" s="313" t="s">
        <v>69</v>
      </c>
      <c r="C276" s="48">
        <f t="shared" si="4"/>
        <v>275</v>
      </c>
    </row>
    <row r="277" spans="1:3" ht="15" x14ac:dyDescent="0.2">
      <c r="A277" s="261" t="s">
        <v>231</v>
      </c>
      <c r="B277" s="313" t="s">
        <v>35</v>
      </c>
      <c r="C277" s="48">
        <f t="shared" si="4"/>
        <v>273</v>
      </c>
    </row>
    <row r="278" spans="1:3" ht="15" x14ac:dyDescent="0.2">
      <c r="A278" s="261" t="s">
        <v>609</v>
      </c>
      <c r="B278" s="313" t="s">
        <v>231</v>
      </c>
      <c r="C278" s="48">
        <f t="shared" si="4"/>
        <v>277</v>
      </c>
    </row>
    <row r="279" spans="1:3" ht="15" x14ac:dyDescent="0.2">
      <c r="A279" s="261" t="s">
        <v>450</v>
      </c>
      <c r="B279" s="313" t="s">
        <v>609</v>
      </c>
      <c r="C279" s="48">
        <f t="shared" si="4"/>
        <v>278</v>
      </c>
    </row>
    <row r="280" spans="1:3" ht="15" x14ac:dyDescent="0.2">
      <c r="A280" s="263" t="s">
        <v>391</v>
      </c>
      <c r="B280" s="313" t="s">
        <v>450</v>
      </c>
      <c r="C280" s="48">
        <f t="shared" si="4"/>
        <v>279</v>
      </c>
    </row>
    <row r="281" spans="1:3" ht="15" x14ac:dyDescent="0.2">
      <c r="A281" s="265" t="s">
        <v>155</v>
      </c>
      <c r="B281" s="348" t="s">
        <v>391</v>
      </c>
      <c r="C281" s="48">
        <f t="shared" si="4"/>
        <v>280</v>
      </c>
    </row>
    <row r="282" spans="1:3" ht="15" x14ac:dyDescent="0.2">
      <c r="A282" s="261" t="s">
        <v>156</v>
      </c>
      <c r="B282" s="350" t="s">
        <v>155</v>
      </c>
      <c r="C282" s="48">
        <f t="shared" si="4"/>
        <v>281</v>
      </c>
    </row>
    <row r="283" spans="1:3" ht="15" x14ac:dyDescent="0.2">
      <c r="A283" s="269" t="s">
        <v>592</v>
      </c>
      <c r="B283" s="313" t="s">
        <v>156</v>
      </c>
      <c r="C283" s="48">
        <f t="shared" si="4"/>
        <v>282</v>
      </c>
    </row>
    <row r="284" spans="1:3" ht="15" x14ac:dyDescent="0.2">
      <c r="A284" s="261" t="s">
        <v>191</v>
      </c>
      <c r="B284" s="463" t="s">
        <v>592</v>
      </c>
      <c r="C284" s="48">
        <f t="shared" si="4"/>
        <v>283</v>
      </c>
    </row>
    <row r="285" spans="1:3" ht="15" x14ac:dyDescent="0.2">
      <c r="A285" s="261" t="s">
        <v>514</v>
      </c>
      <c r="B285" s="313" t="s">
        <v>191</v>
      </c>
      <c r="C285" s="48">
        <f t="shared" si="4"/>
        <v>284</v>
      </c>
    </row>
    <row r="286" spans="1:3" ht="15" x14ac:dyDescent="0.2">
      <c r="A286" s="261" t="s">
        <v>515</v>
      </c>
      <c r="B286" s="313" t="s">
        <v>514</v>
      </c>
      <c r="C286" s="48">
        <f t="shared" si="4"/>
        <v>285</v>
      </c>
    </row>
    <row r="287" spans="1:3" ht="15" x14ac:dyDescent="0.2">
      <c r="A287" s="269" t="s">
        <v>631</v>
      </c>
      <c r="B287" s="313" t="s">
        <v>515</v>
      </c>
      <c r="C287" s="48">
        <f t="shared" si="4"/>
        <v>286</v>
      </c>
    </row>
    <row r="288" spans="1:3" ht="15" x14ac:dyDescent="0.2">
      <c r="A288" s="261" t="s">
        <v>664</v>
      </c>
      <c r="B288" s="463" t="s">
        <v>631</v>
      </c>
      <c r="C288" s="48">
        <f t="shared" si="4"/>
        <v>287</v>
      </c>
    </row>
    <row r="289" spans="1:3" ht="15" x14ac:dyDescent="0.2">
      <c r="A289" s="261" t="s">
        <v>601</v>
      </c>
      <c r="B289" s="313" t="s">
        <v>664</v>
      </c>
      <c r="C289" s="48">
        <f t="shared" si="4"/>
        <v>288</v>
      </c>
    </row>
    <row r="290" spans="1:3" ht="15" x14ac:dyDescent="0.2">
      <c r="A290" s="263" t="s">
        <v>264</v>
      </c>
      <c r="B290" s="313" t="s">
        <v>601</v>
      </c>
      <c r="C290" s="48">
        <f t="shared" si="4"/>
        <v>289</v>
      </c>
    </row>
    <row r="291" spans="1:3" ht="15" x14ac:dyDescent="0.2">
      <c r="A291" s="263" t="s">
        <v>518</v>
      </c>
      <c r="B291" s="348" t="s">
        <v>264</v>
      </c>
      <c r="C291" s="48">
        <f t="shared" si="4"/>
        <v>290</v>
      </c>
    </row>
    <row r="292" spans="1:3" ht="15" x14ac:dyDescent="0.2">
      <c r="A292" s="263" t="s">
        <v>392</v>
      </c>
      <c r="B292" s="348" t="s">
        <v>518</v>
      </c>
      <c r="C292" s="48">
        <f t="shared" si="4"/>
        <v>291</v>
      </c>
    </row>
    <row r="293" spans="1:3" ht="15" x14ac:dyDescent="0.2">
      <c r="A293" s="263" t="s">
        <v>650</v>
      </c>
      <c r="B293" s="348" t="s">
        <v>392</v>
      </c>
      <c r="C293" s="48">
        <f t="shared" si="4"/>
        <v>292</v>
      </c>
    </row>
    <row r="294" spans="1:3" ht="15" x14ac:dyDescent="0.2">
      <c r="A294" s="263" t="s">
        <v>651</v>
      </c>
      <c r="B294" s="348" t="s">
        <v>650</v>
      </c>
      <c r="C294" s="48">
        <f t="shared" si="4"/>
        <v>293</v>
      </c>
    </row>
    <row r="295" spans="1:3" ht="15" x14ac:dyDescent="0.2">
      <c r="A295" s="263" t="s">
        <v>393</v>
      </c>
      <c r="B295" s="348" t="s">
        <v>651</v>
      </c>
      <c r="C295" s="48">
        <f t="shared" si="4"/>
        <v>294</v>
      </c>
    </row>
    <row r="296" spans="1:3" ht="15" x14ac:dyDescent="0.2">
      <c r="A296" s="263" t="s">
        <v>561</v>
      </c>
      <c r="B296" s="348" t="s">
        <v>393</v>
      </c>
      <c r="C296" s="48">
        <f t="shared" si="4"/>
        <v>295</v>
      </c>
    </row>
    <row r="297" spans="1:3" ht="15" x14ac:dyDescent="0.2">
      <c r="A297" s="263" t="s">
        <v>394</v>
      </c>
      <c r="B297" s="348" t="s">
        <v>561</v>
      </c>
      <c r="C297" s="48">
        <f t="shared" si="4"/>
        <v>296</v>
      </c>
    </row>
    <row r="298" spans="1:3" ht="15" x14ac:dyDescent="0.2">
      <c r="A298" s="261" t="s">
        <v>232</v>
      </c>
      <c r="B298" s="348" t="s">
        <v>394</v>
      </c>
      <c r="C298" s="48">
        <f t="shared" si="4"/>
        <v>297</v>
      </c>
    </row>
    <row r="299" spans="1:3" ht="15" x14ac:dyDescent="0.2">
      <c r="A299" s="261" t="s">
        <v>233</v>
      </c>
      <c r="B299" s="313" t="s">
        <v>232</v>
      </c>
      <c r="C299" s="48">
        <f t="shared" si="4"/>
        <v>298</v>
      </c>
    </row>
    <row r="300" spans="1:3" ht="15" x14ac:dyDescent="0.2">
      <c r="A300" s="261" t="s">
        <v>523</v>
      </c>
      <c r="B300" s="313" t="s">
        <v>233</v>
      </c>
      <c r="C300" s="48">
        <f t="shared" si="4"/>
        <v>299</v>
      </c>
    </row>
    <row r="301" spans="1:3" ht="15" x14ac:dyDescent="0.2">
      <c r="A301" s="261" t="s">
        <v>524</v>
      </c>
      <c r="B301" s="313" t="s">
        <v>523</v>
      </c>
      <c r="C301" s="48">
        <f t="shared" si="4"/>
        <v>300</v>
      </c>
    </row>
    <row r="302" spans="1:3" ht="15" x14ac:dyDescent="0.2">
      <c r="A302" s="261" t="s">
        <v>234</v>
      </c>
      <c r="B302" s="313" t="s">
        <v>524</v>
      </c>
      <c r="C302" s="48">
        <f t="shared" si="4"/>
        <v>301</v>
      </c>
    </row>
    <row r="303" spans="1:3" ht="15" x14ac:dyDescent="0.2">
      <c r="A303" s="261" t="s">
        <v>235</v>
      </c>
      <c r="B303" s="313" t="s">
        <v>234</v>
      </c>
      <c r="C303" s="48">
        <f t="shared" si="4"/>
        <v>302</v>
      </c>
    </row>
    <row r="304" spans="1:3" ht="15" x14ac:dyDescent="0.2">
      <c r="A304" s="263" t="s">
        <v>395</v>
      </c>
      <c r="B304" s="313" t="s">
        <v>235</v>
      </c>
      <c r="C304" s="48">
        <f t="shared" si="4"/>
        <v>303</v>
      </c>
    </row>
    <row r="305" spans="1:3" ht="15" x14ac:dyDescent="0.2">
      <c r="A305" s="261" t="s">
        <v>159</v>
      </c>
      <c r="B305" s="348" t="s">
        <v>395</v>
      </c>
      <c r="C305" s="48">
        <f t="shared" si="4"/>
        <v>304</v>
      </c>
    </row>
    <row r="306" spans="1:3" ht="15" x14ac:dyDescent="0.2">
      <c r="A306" s="261" t="s">
        <v>604</v>
      </c>
      <c r="B306" s="313" t="s">
        <v>159</v>
      </c>
      <c r="C306" s="48">
        <f t="shared" si="4"/>
        <v>305</v>
      </c>
    </row>
    <row r="307" spans="1:3" ht="15" x14ac:dyDescent="0.2">
      <c r="A307" s="261" t="s">
        <v>236</v>
      </c>
      <c r="B307" s="313" t="s">
        <v>604</v>
      </c>
      <c r="C307" s="48">
        <f t="shared" si="4"/>
        <v>306</v>
      </c>
    </row>
    <row r="308" spans="1:3" ht="15" x14ac:dyDescent="0.2">
      <c r="A308" s="261" t="s">
        <v>237</v>
      </c>
      <c r="B308" s="313" t="s">
        <v>236</v>
      </c>
      <c r="C308" s="48">
        <f t="shared" si="4"/>
        <v>307</v>
      </c>
    </row>
    <row r="309" spans="1:3" ht="15" x14ac:dyDescent="0.2">
      <c r="A309" s="261" t="s">
        <v>238</v>
      </c>
      <c r="B309" s="313" t="s">
        <v>237</v>
      </c>
      <c r="C309" s="48">
        <f t="shared" si="4"/>
        <v>308</v>
      </c>
    </row>
    <row r="310" spans="1:3" ht="15" x14ac:dyDescent="0.2">
      <c r="A310" s="261" t="s">
        <v>160</v>
      </c>
      <c r="B310" s="313" t="s">
        <v>238</v>
      </c>
      <c r="C310" s="48">
        <f t="shared" si="4"/>
        <v>309</v>
      </c>
    </row>
    <row r="311" spans="1:3" ht="15" x14ac:dyDescent="0.2">
      <c r="A311" s="261" t="s">
        <v>161</v>
      </c>
      <c r="B311" s="313" t="s">
        <v>160</v>
      </c>
      <c r="C311" s="48">
        <f t="shared" si="4"/>
        <v>310</v>
      </c>
    </row>
    <row r="312" spans="1:3" ht="15" x14ac:dyDescent="0.2">
      <c r="A312" s="261" t="s">
        <v>239</v>
      </c>
      <c r="B312" s="313" t="s">
        <v>161</v>
      </c>
      <c r="C312" s="48">
        <f t="shared" si="4"/>
        <v>311</v>
      </c>
    </row>
    <row r="313" spans="1:3" ht="15" x14ac:dyDescent="0.2">
      <c r="A313" s="261" t="s">
        <v>577</v>
      </c>
      <c r="B313" s="313" t="s">
        <v>239</v>
      </c>
      <c r="C313" s="48">
        <f t="shared" si="4"/>
        <v>312</v>
      </c>
    </row>
    <row r="314" spans="1:3" ht="15" x14ac:dyDescent="0.2">
      <c r="A314" s="261" t="s">
        <v>522</v>
      </c>
      <c r="B314" s="313" t="s">
        <v>577</v>
      </c>
      <c r="C314" s="48">
        <f t="shared" si="4"/>
        <v>313</v>
      </c>
    </row>
    <row r="315" spans="1:3" ht="15" x14ac:dyDescent="0.2">
      <c r="A315" s="263" t="s">
        <v>396</v>
      </c>
      <c r="B315" s="313" t="s">
        <v>522</v>
      </c>
      <c r="C315" s="48">
        <f t="shared" si="4"/>
        <v>314</v>
      </c>
    </row>
    <row r="316" spans="1:3" ht="15" x14ac:dyDescent="0.2">
      <c r="A316" s="263" t="s">
        <v>397</v>
      </c>
      <c r="B316" s="348" t="s">
        <v>396</v>
      </c>
      <c r="C316" s="48">
        <f t="shared" si="4"/>
        <v>315</v>
      </c>
    </row>
    <row r="317" spans="1:3" ht="15" x14ac:dyDescent="0.2">
      <c r="A317" s="261" t="s">
        <v>262</v>
      </c>
      <c r="B317" s="348" t="s">
        <v>397</v>
      </c>
      <c r="C317" s="48">
        <f t="shared" si="4"/>
        <v>316</v>
      </c>
    </row>
    <row r="318" spans="1:3" ht="15" x14ac:dyDescent="0.2">
      <c r="A318" s="261" t="s">
        <v>574</v>
      </c>
      <c r="B318" s="313" t="s">
        <v>262</v>
      </c>
      <c r="C318" s="48">
        <f t="shared" si="4"/>
        <v>317</v>
      </c>
    </row>
    <row r="319" spans="1:3" ht="15" x14ac:dyDescent="0.2">
      <c r="A319" s="261" t="s">
        <v>240</v>
      </c>
      <c r="B319" s="313" t="s">
        <v>574</v>
      </c>
      <c r="C319" s="48">
        <f t="shared" si="4"/>
        <v>318</v>
      </c>
    </row>
    <row r="320" spans="1:3" ht="15" x14ac:dyDescent="0.2">
      <c r="A320" s="261" t="s">
        <v>241</v>
      </c>
      <c r="B320" s="313" t="s">
        <v>240</v>
      </c>
      <c r="C320" s="48">
        <f t="shared" si="4"/>
        <v>319</v>
      </c>
    </row>
    <row r="321" spans="1:3" ht="15" x14ac:dyDescent="0.2">
      <c r="A321" s="261" t="s">
        <v>521</v>
      </c>
      <c r="B321" s="313" t="s">
        <v>241</v>
      </c>
      <c r="C321" s="48">
        <f t="shared" si="4"/>
        <v>320</v>
      </c>
    </row>
    <row r="322" spans="1:3" ht="15" x14ac:dyDescent="0.2">
      <c r="A322" s="261" t="s">
        <v>242</v>
      </c>
      <c r="B322" s="313" t="s">
        <v>521</v>
      </c>
      <c r="C322" s="48">
        <f t="shared" ref="C322:C370" si="5">MATCH(B322,$A$1:$A$2000,0)</f>
        <v>321</v>
      </c>
    </row>
    <row r="323" spans="1:3" ht="15" x14ac:dyDescent="0.2">
      <c r="A323" s="261" t="s">
        <v>311</v>
      </c>
      <c r="B323" s="313" t="s">
        <v>242</v>
      </c>
      <c r="C323" s="48">
        <f t="shared" si="5"/>
        <v>322</v>
      </c>
    </row>
    <row r="324" spans="1:3" ht="15" x14ac:dyDescent="0.2">
      <c r="A324" s="261" t="s">
        <v>511</v>
      </c>
      <c r="B324" s="313" t="s">
        <v>311</v>
      </c>
      <c r="C324" s="48">
        <f t="shared" si="5"/>
        <v>323</v>
      </c>
    </row>
    <row r="325" spans="1:3" ht="15" x14ac:dyDescent="0.2">
      <c r="A325" s="261" t="s">
        <v>14</v>
      </c>
      <c r="B325" s="313" t="s">
        <v>511</v>
      </c>
      <c r="C325" s="48">
        <f t="shared" si="5"/>
        <v>324</v>
      </c>
    </row>
    <row r="326" spans="1:3" ht="15" x14ac:dyDescent="0.2">
      <c r="A326" s="261" t="s">
        <v>163</v>
      </c>
      <c r="B326" s="313" t="s">
        <v>14</v>
      </c>
      <c r="C326" s="48">
        <f t="shared" si="5"/>
        <v>325</v>
      </c>
    </row>
    <row r="327" spans="1:3" ht="15" x14ac:dyDescent="0.2">
      <c r="A327" s="269" t="s">
        <v>665</v>
      </c>
      <c r="B327" s="313" t="s">
        <v>163</v>
      </c>
      <c r="C327" s="48">
        <f t="shared" si="5"/>
        <v>326</v>
      </c>
    </row>
    <row r="328" spans="1:3" ht="15" x14ac:dyDescent="0.2">
      <c r="A328" s="261" t="s">
        <v>277</v>
      </c>
      <c r="B328" s="463" t="s">
        <v>665</v>
      </c>
      <c r="C328" s="48">
        <f t="shared" si="5"/>
        <v>327</v>
      </c>
    </row>
    <row r="329" spans="1:3" ht="15" x14ac:dyDescent="0.2">
      <c r="A329" s="266" t="s">
        <v>399</v>
      </c>
      <c r="B329" s="313" t="s">
        <v>277</v>
      </c>
      <c r="C329" s="48">
        <f t="shared" si="5"/>
        <v>328</v>
      </c>
    </row>
    <row r="330" spans="1:3" ht="15" x14ac:dyDescent="0.2">
      <c r="A330" s="261" t="s">
        <v>166</v>
      </c>
      <c r="B330" s="351" t="s">
        <v>399</v>
      </c>
      <c r="C330" s="48">
        <f t="shared" si="5"/>
        <v>329</v>
      </c>
    </row>
    <row r="331" spans="1:3" ht="15" x14ac:dyDescent="0.2">
      <c r="A331" s="261" t="s">
        <v>168</v>
      </c>
      <c r="B331" s="313" t="s">
        <v>166</v>
      </c>
      <c r="C331" s="48">
        <f t="shared" si="5"/>
        <v>330</v>
      </c>
    </row>
    <row r="332" spans="1:3" ht="15" x14ac:dyDescent="0.2">
      <c r="A332" s="261" t="s">
        <v>169</v>
      </c>
      <c r="B332" s="313" t="s">
        <v>168</v>
      </c>
      <c r="C332" s="48">
        <f t="shared" si="5"/>
        <v>331</v>
      </c>
    </row>
    <row r="333" spans="1:3" ht="15" x14ac:dyDescent="0.2">
      <c r="A333" s="261" t="s">
        <v>170</v>
      </c>
      <c r="B333" s="313" t="s">
        <v>169</v>
      </c>
      <c r="C333" s="48">
        <f t="shared" si="5"/>
        <v>332</v>
      </c>
    </row>
    <row r="334" spans="1:3" ht="15" x14ac:dyDescent="0.2">
      <c r="A334" s="261" t="s">
        <v>452</v>
      </c>
      <c r="B334" s="313" t="s">
        <v>170</v>
      </c>
      <c r="C334" s="48">
        <f t="shared" si="5"/>
        <v>333</v>
      </c>
    </row>
    <row r="335" spans="1:3" ht="15" x14ac:dyDescent="0.2">
      <c r="A335" s="261" t="s">
        <v>451</v>
      </c>
      <c r="B335" s="313" t="s">
        <v>452</v>
      </c>
      <c r="C335" s="48">
        <f t="shared" si="5"/>
        <v>334</v>
      </c>
    </row>
    <row r="336" spans="1:3" ht="15" x14ac:dyDescent="0.2">
      <c r="A336" s="261" t="s">
        <v>619</v>
      </c>
      <c r="B336" s="313" t="s">
        <v>451</v>
      </c>
      <c r="C336" s="48">
        <f t="shared" si="5"/>
        <v>335</v>
      </c>
    </row>
    <row r="337" spans="1:3" ht="15" x14ac:dyDescent="0.2">
      <c r="A337" s="261" t="s">
        <v>171</v>
      </c>
      <c r="B337" s="313" t="s">
        <v>619</v>
      </c>
      <c r="C337" s="48">
        <f t="shared" si="5"/>
        <v>336</v>
      </c>
    </row>
    <row r="338" spans="1:3" ht="15" x14ac:dyDescent="0.2">
      <c r="A338" s="261" t="s">
        <v>172</v>
      </c>
      <c r="B338" s="313" t="s">
        <v>171</v>
      </c>
      <c r="C338" s="48">
        <f t="shared" si="5"/>
        <v>337</v>
      </c>
    </row>
    <row r="339" spans="1:3" ht="15" x14ac:dyDescent="0.2">
      <c r="A339" s="261" t="s">
        <v>400</v>
      </c>
      <c r="B339" s="313" t="s">
        <v>172</v>
      </c>
      <c r="C339" s="48">
        <f t="shared" si="5"/>
        <v>338</v>
      </c>
    </row>
    <row r="340" spans="1:3" ht="15" x14ac:dyDescent="0.2">
      <c r="A340" s="263" t="s">
        <v>519</v>
      </c>
      <c r="B340" s="313" t="s">
        <v>400</v>
      </c>
      <c r="C340" s="48">
        <f t="shared" si="5"/>
        <v>339</v>
      </c>
    </row>
    <row r="341" spans="1:3" ht="15" x14ac:dyDescent="0.2">
      <c r="A341" s="263" t="s">
        <v>520</v>
      </c>
      <c r="B341" s="348" t="s">
        <v>519</v>
      </c>
      <c r="C341" s="48">
        <f t="shared" si="5"/>
        <v>340</v>
      </c>
    </row>
    <row r="342" spans="1:3" ht="15" x14ac:dyDescent="0.2">
      <c r="A342" s="261" t="s">
        <v>174</v>
      </c>
      <c r="B342" s="348" t="s">
        <v>520</v>
      </c>
      <c r="C342" s="48">
        <f t="shared" si="5"/>
        <v>341</v>
      </c>
    </row>
    <row r="343" spans="1:3" ht="15" x14ac:dyDescent="0.2">
      <c r="A343" s="261" t="s">
        <v>265</v>
      </c>
      <c r="B343" s="313" t="s">
        <v>174</v>
      </c>
      <c r="C343" s="48">
        <f t="shared" si="5"/>
        <v>342</v>
      </c>
    </row>
    <row r="344" spans="1:3" ht="15" x14ac:dyDescent="0.2">
      <c r="A344" s="261" t="s">
        <v>266</v>
      </c>
      <c r="B344" s="313" t="s">
        <v>265</v>
      </c>
      <c r="C344" s="48">
        <f t="shared" si="5"/>
        <v>343</v>
      </c>
    </row>
    <row r="345" spans="1:3" ht="15" x14ac:dyDescent="0.2">
      <c r="A345" s="261" t="s">
        <v>176</v>
      </c>
      <c r="B345" s="313" t="s">
        <v>266</v>
      </c>
      <c r="C345" s="48">
        <f t="shared" si="5"/>
        <v>344</v>
      </c>
    </row>
    <row r="346" spans="1:3" ht="15" x14ac:dyDescent="0.2">
      <c r="A346" s="261" t="s">
        <v>453</v>
      </c>
      <c r="B346" s="313" t="s">
        <v>176</v>
      </c>
      <c r="C346" s="48">
        <f t="shared" si="5"/>
        <v>345</v>
      </c>
    </row>
    <row r="347" spans="1:3" ht="15" x14ac:dyDescent="0.2">
      <c r="A347" s="261" t="s">
        <v>454</v>
      </c>
      <c r="B347" s="313" t="s">
        <v>453</v>
      </c>
      <c r="C347" s="48">
        <f t="shared" si="5"/>
        <v>346</v>
      </c>
    </row>
    <row r="348" spans="1:3" ht="15" x14ac:dyDescent="0.2">
      <c r="A348" s="261" t="s">
        <v>178</v>
      </c>
      <c r="B348" s="313" t="s">
        <v>454</v>
      </c>
      <c r="C348" s="48">
        <f t="shared" si="5"/>
        <v>347</v>
      </c>
    </row>
    <row r="349" spans="1:3" ht="15" x14ac:dyDescent="0.2">
      <c r="A349" s="261" t="s">
        <v>180</v>
      </c>
      <c r="B349" s="313" t="s">
        <v>178</v>
      </c>
      <c r="C349" s="48">
        <f t="shared" si="5"/>
        <v>348</v>
      </c>
    </row>
    <row r="350" spans="1:3" ht="15" x14ac:dyDescent="0.2">
      <c r="A350" s="261" t="s">
        <v>668</v>
      </c>
      <c r="B350" s="313" t="s">
        <v>180</v>
      </c>
      <c r="C350" s="48">
        <f t="shared" si="5"/>
        <v>349</v>
      </c>
    </row>
    <row r="351" spans="1:3" ht="15" x14ac:dyDescent="0.2">
      <c r="A351" s="261" t="s">
        <v>305</v>
      </c>
      <c r="B351" s="313" t="s">
        <v>668</v>
      </c>
      <c r="C351" s="48">
        <f t="shared" si="5"/>
        <v>350</v>
      </c>
    </row>
    <row r="352" spans="1:3" ht="15" x14ac:dyDescent="0.2">
      <c r="A352" s="261" t="s">
        <v>626</v>
      </c>
      <c r="B352" s="313" t="s">
        <v>305</v>
      </c>
      <c r="C352" s="48">
        <f t="shared" si="5"/>
        <v>351</v>
      </c>
    </row>
    <row r="353" spans="1:3" ht="15" x14ac:dyDescent="0.2">
      <c r="A353" s="263" t="s">
        <v>565</v>
      </c>
      <c r="B353" s="313" t="s">
        <v>626</v>
      </c>
      <c r="C353" s="48">
        <f t="shared" si="5"/>
        <v>352</v>
      </c>
    </row>
    <row r="354" spans="1:3" ht="15" x14ac:dyDescent="0.2">
      <c r="A354" s="263" t="s">
        <v>551</v>
      </c>
      <c r="B354" s="348" t="s">
        <v>565</v>
      </c>
      <c r="C354" s="48">
        <f t="shared" si="5"/>
        <v>353</v>
      </c>
    </row>
    <row r="355" spans="1:3" ht="15" x14ac:dyDescent="0.2">
      <c r="A355" s="261" t="s">
        <v>552</v>
      </c>
      <c r="B355" s="348" t="s">
        <v>551</v>
      </c>
      <c r="C355" s="48">
        <f t="shared" si="5"/>
        <v>354</v>
      </c>
    </row>
    <row r="356" spans="1:3" ht="15" x14ac:dyDescent="0.2">
      <c r="A356" s="270" t="s">
        <v>614</v>
      </c>
      <c r="B356" s="313" t="s">
        <v>552</v>
      </c>
      <c r="C356" s="48">
        <f t="shared" si="5"/>
        <v>355</v>
      </c>
    </row>
    <row r="357" spans="1:3" ht="15" x14ac:dyDescent="0.2">
      <c r="A357" s="261" t="s">
        <v>182</v>
      </c>
      <c r="B357" s="483" t="s">
        <v>614</v>
      </c>
      <c r="C357" s="48">
        <f t="shared" si="5"/>
        <v>356</v>
      </c>
    </row>
    <row r="358" spans="1:3" ht="15" x14ac:dyDescent="0.2">
      <c r="A358" s="263" t="s">
        <v>401</v>
      </c>
      <c r="B358" s="313" t="s">
        <v>182</v>
      </c>
      <c r="C358" s="48">
        <f t="shared" si="5"/>
        <v>357</v>
      </c>
    </row>
    <row r="359" spans="1:3" ht="15" x14ac:dyDescent="0.2">
      <c r="A359" s="263" t="s">
        <v>402</v>
      </c>
      <c r="B359" s="348" t="s">
        <v>401</v>
      </c>
      <c r="C359" s="48">
        <f t="shared" si="5"/>
        <v>358</v>
      </c>
    </row>
    <row r="360" spans="1:3" ht="15" x14ac:dyDescent="0.2">
      <c r="A360" s="263" t="s">
        <v>403</v>
      </c>
      <c r="B360" s="348" t="s">
        <v>402</v>
      </c>
      <c r="C360" s="48">
        <f t="shared" si="5"/>
        <v>359</v>
      </c>
    </row>
    <row r="361" spans="1:3" ht="15" x14ac:dyDescent="0.2">
      <c r="A361" s="263" t="s">
        <v>404</v>
      </c>
      <c r="B361" s="348" t="s">
        <v>403</v>
      </c>
      <c r="C361" s="48">
        <f t="shared" si="5"/>
        <v>360</v>
      </c>
    </row>
    <row r="362" spans="1:3" ht="15" x14ac:dyDescent="0.2">
      <c r="A362" s="263" t="s">
        <v>405</v>
      </c>
      <c r="B362" s="348" t="s">
        <v>404</v>
      </c>
      <c r="C362" s="48">
        <f t="shared" si="5"/>
        <v>361</v>
      </c>
    </row>
    <row r="363" spans="1:3" ht="15" x14ac:dyDescent="0.2">
      <c r="A363" s="261" t="s">
        <v>183</v>
      </c>
      <c r="B363" s="348" t="s">
        <v>405</v>
      </c>
      <c r="C363" s="48">
        <f t="shared" si="5"/>
        <v>362</v>
      </c>
    </row>
    <row r="364" spans="1:3" ht="15" x14ac:dyDescent="0.2">
      <c r="A364" s="261" t="s">
        <v>525</v>
      </c>
      <c r="B364" s="313" t="s">
        <v>183</v>
      </c>
      <c r="C364" s="48">
        <f t="shared" si="5"/>
        <v>363</v>
      </c>
    </row>
    <row r="365" spans="1:3" ht="15" x14ac:dyDescent="0.2">
      <c r="A365" s="261" t="s">
        <v>575</v>
      </c>
      <c r="B365" s="313" t="s">
        <v>525</v>
      </c>
      <c r="C365" s="48">
        <f t="shared" si="5"/>
        <v>364</v>
      </c>
    </row>
    <row r="366" spans="1:3" ht="15" x14ac:dyDescent="0.2">
      <c r="A366" s="261" t="s">
        <v>576</v>
      </c>
      <c r="B366" s="313" t="s">
        <v>575</v>
      </c>
      <c r="C366" s="48">
        <f t="shared" si="5"/>
        <v>365</v>
      </c>
    </row>
    <row r="367" spans="1:3" ht="15" x14ac:dyDescent="0.2">
      <c r="A367" s="261" t="s">
        <v>456</v>
      </c>
      <c r="B367" s="313" t="s">
        <v>576</v>
      </c>
      <c r="C367" s="48">
        <f t="shared" si="5"/>
        <v>366</v>
      </c>
    </row>
    <row r="368" spans="1:3" ht="15" x14ac:dyDescent="0.2">
      <c r="A368" s="261" t="s">
        <v>455</v>
      </c>
      <c r="B368" s="313" t="s">
        <v>456</v>
      </c>
      <c r="C368" s="48">
        <f t="shared" si="5"/>
        <v>367</v>
      </c>
    </row>
    <row r="369" spans="1:3" ht="15.75" thickBot="1" x14ac:dyDescent="0.25">
      <c r="A369" s="262" t="s">
        <v>186</v>
      </c>
      <c r="B369" s="313" t="s">
        <v>455</v>
      </c>
      <c r="C369" s="48">
        <f t="shared" si="5"/>
        <v>368</v>
      </c>
    </row>
    <row r="370" spans="1:3" ht="15.75" thickBot="1" x14ac:dyDescent="0.25">
      <c r="B370" s="314" t="s">
        <v>186</v>
      </c>
      <c r="C370" s="48">
        <f t="shared" si="5"/>
        <v>369</v>
      </c>
    </row>
    <row r="373" spans="1:3" ht="15" x14ac:dyDescent="0.2">
      <c r="A373" s="259"/>
    </row>
    <row r="374" spans="1:3" ht="15" x14ac:dyDescent="0.2">
      <c r="A374" s="259"/>
    </row>
    <row r="375" spans="1:3" ht="15" x14ac:dyDescent="0.2">
      <c r="A375" s="259"/>
    </row>
    <row r="376" spans="1:3" ht="15" x14ac:dyDescent="0.2">
      <c r="A376" s="259"/>
    </row>
    <row r="377" spans="1:3" ht="15" x14ac:dyDescent="0.2">
      <c r="A377" s="259"/>
    </row>
    <row r="378" spans="1:3" ht="15" x14ac:dyDescent="0.2">
      <c r="A378" s="259"/>
    </row>
    <row r="379" spans="1:3" ht="15" x14ac:dyDescent="0.2">
      <c r="A379" s="259"/>
    </row>
    <row r="380" spans="1:3" ht="15" x14ac:dyDescent="0.2">
      <c r="A380" s="259"/>
    </row>
    <row r="381" spans="1:3" ht="15" x14ac:dyDescent="0.2">
      <c r="A381" s="259"/>
    </row>
    <row r="382" spans="1:3" ht="15" x14ac:dyDescent="0.2">
      <c r="A382" s="259"/>
    </row>
    <row r="383" spans="1:3" ht="15" x14ac:dyDescent="0.2">
      <c r="A383" s="259"/>
    </row>
    <row r="384" spans="1:3" ht="15" x14ac:dyDescent="0.2">
      <c r="A384" s="259"/>
    </row>
    <row r="385" spans="1:1" ht="15" x14ac:dyDescent="0.2">
      <c r="A385" s="259"/>
    </row>
    <row r="386" spans="1:1" ht="15" x14ac:dyDescent="0.2">
      <c r="A386" s="259"/>
    </row>
    <row r="387" spans="1:1" ht="15" x14ac:dyDescent="0.2">
      <c r="A387" s="259"/>
    </row>
    <row r="388" spans="1:1" ht="15" x14ac:dyDescent="0.2">
      <c r="A388" s="259"/>
    </row>
    <row r="389" spans="1:1" ht="15" x14ac:dyDescent="0.2">
      <c r="A389" s="259"/>
    </row>
    <row r="390" spans="1:1" ht="15" x14ac:dyDescent="0.2">
      <c r="A390" s="259"/>
    </row>
    <row r="391" spans="1:1" ht="15" x14ac:dyDescent="0.2">
      <c r="A391" s="259"/>
    </row>
    <row r="392" spans="1:1" ht="15" x14ac:dyDescent="0.2">
      <c r="A392" s="259"/>
    </row>
    <row r="393" spans="1:1" ht="15" x14ac:dyDescent="0.2">
      <c r="A393" s="259"/>
    </row>
    <row r="394" spans="1:1" ht="15" x14ac:dyDescent="0.2">
      <c r="A394" s="259"/>
    </row>
    <row r="395" spans="1:1" ht="15" x14ac:dyDescent="0.2">
      <c r="A395" s="259"/>
    </row>
    <row r="396" spans="1:1" ht="15" x14ac:dyDescent="0.2">
      <c r="A396" s="259"/>
    </row>
    <row r="397" spans="1:1" ht="15.75" thickBot="1" x14ac:dyDescent="0.25">
      <c r="A397" s="260"/>
    </row>
    <row r="398" spans="1:1" ht="15" x14ac:dyDescent="0.2">
      <c r="A398" s="258"/>
    </row>
    <row r="399" spans="1:1" ht="15" x14ac:dyDescent="0.2">
      <c r="A399" s="258"/>
    </row>
    <row r="400" spans="1:1" ht="15" x14ac:dyDescent="0.2">
      <c r="A400" s="258"/>
    </row>
    <row r="401" spans="1:1" ht="15" x14ac:dyDescent="0.2">
      <c r="A401" s="258"/>
    </row>
    <row r="402" spans="1:1" ht="15" x14ac:dyDescent="0.2">
      <c r="A402" s="258"/>
    </row>
    <row r="403" spans="1:1" ht="15" x14ac:dyDescent="0.2">
      <c r="A403" s="258"/>
    </row>
    <row r="404" spans="1:1" ht="15" x14ac:dyDescent="0.2">
      <c r="A404" s="258"/>
    </row>
    <row r="405" spans="1:1" ht="15" x14ac:dyDescent="0.2">
      <c r="A405" s="258"/>
    </row>
    <row r="406" spans="1:1" ht="15" x14ac:dyDescent="0.2">
      <c r="A406" s="258"/>
    </row>
    <row r="407" spans="1:1" ht="15" x14ac:dyDescent="0.2">
      <c r="A407" s="258"/>
    </row>
    <row r="408" spans="1:1" ht="15" x14ac:dyDescent="0.2">
      <c r="A408" s="258"/>
    </row>
    <row r="409" spans="1:1" ht="15" x14ac:dyDescent="0.2">
      <c r="A409" s="258"/>
    </row>
    <row r="410" spans="1:1" ht="15" x14ac:dyDescent="0.2">
      <c r="A410" s="258"/>
    </row>
    <row r="411" spans="1:1" ht="15" x14ac:dyDescent="0.2">
      <c r="A411" s="258"/>
    </row>
    <row r="412" spans="1:1" ht="15" x14ac:dyDescent="0.2">
      <c r="A412" s="258"/>
    </row>
    <row r="413" spans="1:1" ht="15" x14ac:dyDescent="0.2">
      <c r="A413" s="258"/>
    </row>
    <row r="414" spans="1:1" ht="15" x14ac:dyDescent="0.2">
      <c r="A414" s="258"/>
    </row>
    <row r="415" spans="1:1" ht="15" x14ac:dyDescent="0.2">
      <c r="A415" s="258"/>
    </row>
    <row r="416" spans="1:1" ht="15" x14ac:dyDescent="0.2">
      <c r="A416" s="258"/>
    </row>
    <row r="417" spans="1:1" ht="15" x14ac:dyDescent="0.2">
      <c r="A417" s="258"/>
    </row>
    <row r="418" spans="1:1" ht="15" x14ac:dyDescent="0.2">
      <c r="A418" s="258"/>
    </row>
    <row r="419" spans="1:1" ht="15" x14ac:dyDescent="0.2">
      <c r="A419" s="258"/>
    </row>
    <row r="420" spans="1:1" ht="15" x14ac:dyDescent="0.2">
      <c r="A420" s="258"/>
    </row>
    <row r="421" spans="1:1" ht="15" x14ac:dyDescent="0.2">
      <c r="A421" s="258"/>
    </row>
    <row r="422" spans="1:1" ht="15" x14ac:dyDescent="0.2">
      <c r="A422" s="258"/>
    </row>
    <row r="423" spans="1:1" ht="15" x14ac:dyDescent="0.2">
      <c r="A423" s="258"/>
    </row>
    <row r="424" spans="1:1" ht="15" x14ac:dyDescent="0.2">
      <c r="A424" s="258"/>
    </row>
    <row r="425" spans="1:1" ht="15" x14ac:dyDescent="0.2">
      <c r="A425" s="258"/>
    </row>
    <row r="426" spans="1:1" ht="15" x14ac:dyDescent="0.2">
      <c r="A426" s="258"/>
    </row>
    <row r="427" spans="1:1" ht="15" x14ac:dyDescent="0.2">
      <c r="A427" s="258"/>
    </row>
    <row r="428" spans="1:1" ht="15" x14ac:dyDescent="0.2">
      <c r="A428" s="258"/>
    </row>
    <row r="429" spans="1:1" ht="15" x14ac:dyDescent="0.2">
      <c r="A429" s="258"/>
    </row>
    <row r="430" spans="1:1" ht="15" x14ac:dyDescent="0.2">
      <c r="A430" s="258"/>
    </row>
    <row r="431" spans="1:1" ht="15" x14ac:dyDescent="0.2">
      <c r="A431" s="258"/>
    </row>
    <row r="432" spans="1:1" ht="15" x14ac:dyDescent="0.2">
      <c r="A432" s="258"/>
    </row>
    <row r="433" spans="1:1" ht="15" x14ac:dyDescent="0.2">
      <c r="A433" s="258"/>
    </row>
    <row r="434" spans="1:1" ht="15" x14ac:dyDescent="0.2">
      <c r="A434" s="258"/>
    </row>
    <row r="435" spans="1:1" ht="15" x14ac:dyDescent="0.2">
      <c r="A435" s="258"/>
    </row>
    <row r="436" spans="1:1" ht="15" x14ac:dyDescent="0.2">
      <c r="A436" s="258"/>
    </row>
    <row r="437" spans="1:1" ht="15" x14ac:dyDescent="0.2">
      <c r="A437" s="258"/>
    </row>
    <row r="438" spans="1:1" ht="15" x14ac:dyDescent="0.2">
      <c r="A438" s="258"/>
    </row>
    <row r="439" spans="1:1" ht="15" x14ac:dyDescent="0.2">
      <c r="A439" s="258"/>
    </row>
    <row r="440" spans="1:1" ht="15" x14ac:dyDescent="0.2">
      <c r="A440" s="258"/>
    </row>
    <row r="441" spans="1:1" ht="15" x14ac:dyDescent="0.2">
      <c r="A441" s="258"/>
    </row>
    <row r="442" spans="1:1" ht="15" x14ac:dyDescent="0.2">
      <c r="A442" s="258"/>
    </row>
    <row r="443" spans="1:1" ht="15" x14ac:dyDescent="0.2">
      <c r="A443" s="258"/>
    </row>
    <row r="444" spans="1:1" ht="15" x14ac:dyDescent="0.2">
      <c r="A444" s="258"/>
    </row>
    <row r="445" spans="1:1" ht="15" x14ac:dyDescent="0.2">
      <c r="A445" s="258"/>
    </row>
    <row r="446" spans="1:1" ht="15" x14ac:dyDescent="0.2">
      <c r="A446" s="258"/>
    </row>
    <row r="447" spans="1:1" ht="15" x14ac:dyDescent="0.2">
      <c r="A447" s="258"/>
    </row>
    <row r="448" spans="1:1" ht="15" x14ac:dyDescent="0.2">
      <c r="A448" s="258"/>
    </row>
    <row r="449" spans="1:1" ht="15" x14ac:dyDescent="0.2">
      <c r="A449" s="258"/>
    </row>
    <row r="450" spans="1:1" ht="15" x14ac:dyDescent="0.2">
      <c r="A450" s="258"/>
    </row>
    <row r="451" spans="1:1" ht="15" x14ac:dyDescent="0.2">
      <c r="A451" s="258"/>
    </row>
    <row r="452" spans="1:1" ht="15" x14ac:dyDescent="0.2">
      <c r="A452" s="258"/>
    </row>
    <row r="453" spans="1:1" ht="15" x14ac:dyDescent="0.2">
      <c r="A453" s="258"/>
    </row>
    <row r="454" spans="1:1" ht="15" x14ac:dyDescent="0.2">
      <c r="A454" s="258"/>
    </row>
    <row r="455" spans="1:1" ht="15" x14ac:dyDescent="0.2">
      <c r="A455" s="258"/>
    </row>
    <row r="456" spans="1:1" ht="15" x14ac:dyDescent="0.2">
      <c r="A456" s="258"/>
    </row>
    <row r="457" spans="1:1" ht="15" x14ac:dyDescent="0.2">
      <c r="A457" s="258"/>
    </row>
    <row r="458" spans="1:1" ht="15" x14ac:dyDescent="0.2">
      <c r="A458" s="258"/>
    </row>
    <row r="459" spans="1:1" ht="15" x14ac:dyDescent="0.2">
      <c r="A459" s="258"/>
    </row>
    <row r="460" spans="1:1" ht="15" x14ac:dyDescent="0.2">
      <c r="A460" s="258"/>
    </row>
    <row r="461" spans="1:1" ht="15" x14ac:dyDescent="0.2">
      <c r="A461" s="258"/>
    </row>
    <row r="462" spans="1:1" ht="15" x14ac:dyDescent="0.2">
      <c r="A462" s="258"/>
    </row>
    <row r="463" spans="1:1" ht="15" x14ac:dyDescent="0.2">
      <c r="A463" s="258"/>
    </row>
    <row r="464" spans="1:1" ht="15" x14ac:dyDescent="0.2">
      <c r="A464" s="258"/>
    </row>
    <row r="465" spans="1:1" ht="15" x14ac:dyDescent="0.2">
      <c r="A465" s="258"/>
    </row>
    <row r="466" spans="1:1" ht="15" x14ac:dyDescent="0.2">
      <c r="A466" s="258"/>
    </row>
    <row r="467" spans="1:1" ht="15" x14ac:dyDescent="0.2">
      <c r="A467" s="258"/>
    </row>
    <row r="468" spans="1:1" ht="15" x14ac:dyDescent="0.2">
      <c r="A468" s="258"/>
    </row>
    <row r="469" spans="1:1" ht="15" x14ac:dyDescent="0.2">
      <c r="A469" s="258"/>
    </row>
    <row r="470" spans="1:1" ht="15" x14ac:dyDescent="0.2">
      <c r="A470" s="258"/>
    </row>
    <row r="471" spans="1:1" ht="15" x14ac:dyDescent="0.2">
      <c r="A471" s="258"/>
    </row>
    <row r="472" spans="1:1" ht="15" x14ac:dyDescent="0.2">
      <c r="A472" s="258"/>
    </row>
    <row r="473" spans="1:1" ht="15" x14ac:dyDescent="0.2">
      <c r="A473" s="258"/>
    </row>
    <row r="474" spans="1:1" ht="15" x14ac:dyDescent="0.2">
      <c r="A474" s="258"/>
    </row>
    <row r="475" spans="1:1" ht="15" x14ac:dyDescent="0.2">
      <c r="A475" s="258"/>
    </row>
    <row r="476" spans="1:1" ht="15" x14ac:dyDescent="0.2">
      <c r="A476" s="258"/>
    </row>
    <row r="477" spans="1:1" ht="15" x14ac:dyDescent="0.2">
      <c r="A477" s="258"/>
    </row>
    <row r="478" spans="1:1" ht="15" x14ac:dyDescent="0.2">
      <c r="A478" s="258"/>
    </row>
    <row r="479" spans="1:1" ht="15" x14ac:dyDescent="0.2">
      <c r="A479" s="258"/>
    </row>
    <row r="480" spans="1:1" ht="15" x14ac:dyDescent="0.2">
      <c r="A480" s="258"/>
    </row>
    <row r="481" spans="1:1" ht="15" x14ac:dyDescent="0.2">
      <c r="A481" s="258"/>
    </row>
    <row r="482" spans="1:1" ht="15" x14ac:dyDescent="0.2">
      <c r="A482" s="258"/>
    </row>
    <row r="483" spans="1:1" ht="15" x14ac:dyDescent="0.2">
      <c r="A483" s="258"/>
    </row>
    <row r="484" spans="1:1" ht="15" x14ac:dyDescent="0.2">
      <c r="A484" s="258"/>
    </row>
    <row r="485" spans="1:1" ht="15" x14ac:dyDescent="0.2">
      <c r="A485" s="258"/>
    </row>
    <row r="486" spans="1:1" ht="15" x14ac:dyDescent="0.2">
      <c r="A486" s="258"/>
    </row>
    <row r="487" spans="1:1" ht="15" x14ac:dyDescent="0.2">
      <c r="A487" s="258"/>
    </row>
    <row r="488" spans="1:1" ht="15" x14ac:dyDescent="0.2">
      <c r="A488" s="258"/>
    </row>
    <row r="489" spans="1:1" ht="15" x14ac:dyDescent="0.2">
      <c r="A489" s="258"/>
    </row>
    <row r="490" spans="1:1" ht="15" x14ac:dyDescent="0.2">
      <c r="A490" s="258"/>
    </row>
    <row r="491" spans="1:1" ht="15" x14ac:dyDescent="0.2">
      <c r="A491" s="258"/>
    </row>
    <row r="492" spans="1:1" ht="15" x14ac:dyDescent="0.2">
      <c r="A492" s="258"/>
    </row>
    <row r="493" spans="1:1" ht="15" x14ac:dyDescent="0.2">
      <c r="A493" s="258"/>
    </row>
    <row r="494" spans="1:1" ht="15" x14ac:dyDescent="0.2">
      <c r="A494" s="258"/>
    </row>
    <row r="495" spans="1:1" ht="15" x14ac:dyDescent="0.2">
      <c r="A495" s="258"/>
    </row>
    <row r="496" spans="1:1" ht="15" x14ac:dyDescent="0.2">
      <c r="A496" s="258"/>
    </row>
    <row r="497" spans="1:1" ht="15" x14ac:dyDescent="0.2">
      <c r="A497" s="258"/>
    </row>
    <row r="498" spans="1:1" ht="15" x14ac:dyDescent="0.2">
      <c r="A498" s="258"/>
    </row>
    <row r="499" spans="1:1" ht="15" x14ac:dyDescent="0.2">
      <c r="A499" s="258"/>
    </row>
    <row r="500" spans="1:1" ht="15" x14ac:dyDescent="0.2">
      <c r="A500" s="258"/>
    </row>
    <row r="501" spans="1:1" ht="15" x14ac:dyDescent="0.2">
      <c r="A501" s="258"/>
    </row>
    <row r="502" spans="1:1" ht="15" x14ac:dyDescent="0.2">
      <c r="A502" s="258"/>
    </row>
    <row r="503" spans="1:1" ht="15" x14ac:dyDescent="0.2">
      <c r="A503" s="258"/>
    </row>
    <row r="504" spans="1:1" ht="15" x14ac:dyDescent="0.2">
      <c r="A504" s="258"/>
    </row>
    <row r="505" spans="1:1" ht="15" x14ac:dyDescent="0.2">
      <c r="A505" s="258"/>
    </row>
    <row r="506" spans="1:1" ht="15" x14ac:dyDescent="0.2">
      <c r="A506" s="258"/>
    </row>
    <row r="507" spans="1:1" ht="15" x14ac:dyDescent="0.2">
      <c r="A507" s="258"/>
    </row>
    <row r="508" spans="1:1" ht="15" x14ac:dyDescent="0.2">
      <c r="A508" s="258"/>
    </row>
    <row r="509" spans="1:1" ht="15" x14ac:dyDescent="0.2">
      <c r="A509" s="258"/>
    </row>
    <row r="510" spans="1:1" ht="15" x14ac:dyDescent="0.2">
      <c r="A510" s="258"/>
    </row>
    <row r="511" spans="1:1" ht="15" x14ac:dyDescent="0.2">
      <c r="A511" s="258"/>
    </row>
    <row r="512" spans="1:1" ht="15" x14ac:dyDescent="0.2">
      <c r="A512" s="258"/>
    </row>
    <row r="513" spans="1:1" ht="15" x14ac:dyDescent="0.2">
      <c r="A513" s="258"/>
    </row>
    <row r="514" spans="1:1" ht="15" x14ac:dyDescent="0.2">
      <c r="A514" s="258"/>
    </row>
    <row r="515" spans="1:1" ht="15" x14ac:dyDescent="0.2">
      <c r="A515" s="258"/>
    </row>
    <row r="516" spans="1:1" ht="15" x14ac:dyDescent="0.2">
      <c r="A516" s="258"/>
    </row>
    <row r="517" spans="1:1" ht="15" x14ac:dyDescent="0.2">
      <c r="A517" s="258"/>
    </row>
    <row r="518" spans="1:1" ht="15" x14ac:dyDescent="0.2">
      <c r="A518" s="258"/>
    </row>
    <row r="519" spans="1:1" ht="15" x14ac:dyDescent="0.2">
      <c r="A519" s="258"/>
    </row>
    <row r="520" spans="1:1" ht="15" x14ac:dyDescent="0.2">
      <c r="A520" s="258"/>
    </row>
    <row r="521" spans="1:1" ht="15" x14ac:dyDescent="0.2">
      <c r="A521" s="258"/>
    </row>
    <row r="522" spans="1:1" ht="15" x14ac:dyDescent="0.2">
      <c r="A522" s="258"/>
    </row>
    <row r="523" spans="1:1" ht="15" x14ac:dyDescent="0.2">
      <c r="A523" s="258"/>
    </row>
    <row r="524" spans="1:1" ht="15" x14ac:dyDescent="0.2">
      <c r="A524" s="258"/>
    </row>
    <row r="525" spans="1:1" ht="15" x14ac:dyDescent="0.2">
      <c r="A525" s="258"/>
    </row>
    <row r="526" spans="1:1" ht="15" x14ac:dyDescent="0.2">
      <c r="A526" s="258"/>
    </row>
    <row r="527" spans="1:1" ht="15" x14ac:dyDescent="0.2">
      <c r="A527" s="258"/>
    </row>
    <row r="528" spans="1:1" ht="15" x14ac:dyDescent="0.2">
      <c r="A528" s="258"/>
    </row>
    <row r="529" spans="1:1" ht="15" x14ac:dyDescent="0.2">
      <c r="A529" s="258"/>
    </row>
    <row r="530" spans="1:1" ht="15" x14ac:dyDescent="0.2">
      <c r="A530" s="258"/>
    </row>
    <row r="531" spans="1:1" ht="15" x14ac:dyDescent="0.2">
      <c r="A531" s="258"/>
    </row>
    <row r="532" spans="1:1" ht="15" x14ac:dyDescent="0.2">
      <c r="A532" s="258"/>
    </row>
    <row r="533" spans="1:1" ht="15" x14ac:dyDescent="0.2">
      <c r="A533" s="258"/>
    </row>
    <row r="534" spans="1:1" ht="15" x14ac:dyDescent="0.2">
      <c r="A534" s="258"/>
    </row>
    <row r="535" spans="1:1" ht="15" x14ac:dyDescent="0.2">
      <c r="A535" s="258"/>
    </row>
    <row r="536" spans="1:1" ht="15" x14ac:dyDescent="0.2">
      <c r="A536" s="258"/>
    </row>
    <row r="537" spans="1:1" ht="15" x14ac:dyDescent="0.2">
      <c r="A537" s="258"/>
    </row>
    <row r="538" spans="1:1" ht="15" x14ac:dyDescent="0.2">
      <c r="A538" s="258"/>
    </row>
    <row r="539" spans="1:1" ht="15" x14ac:dyDescent="0.2">
      <c r="A539" s="258"/>
    </row>
    <row r="540" spans="1:1" ht="15" x14ac:dyDescent="0.2">
      <c r="A540" s="258"/>
    </row>
    <row r="541" spans="1:1" ht="15" x14ac:dyDescent="0.2">
      <c r="A541" s="258"/>
    </row>
    <row r="542" spans="1:1" ht="15" x14ac:dyDescent="0.2">
      <c r="A542" s="258"/>
    </row>
    <row r="543" spans="1:1" ht="15" x14ac:dyDescent="0.2">
      <c r="A543" s="258"/>
    </row>
    <row r="544" spans="1:1" ht="15" x14ac:dyDescent="0.2">
      <c r="A544" s="258"/>
    </row>
    <row r="545" spans="1:1" ht="15" x14ac:dyDescent="0.2">
      <c r="A545" s="258"/>
    </row>
    <row r="546" spans="1:1" ht="15" x14ac:dyDescent="0.2">
      <c r="A546" s="258"/>
    </row>
    <row r="547" spans="1:1" ht="15" x14ac:dyDescent="0.2">
      <c r="A547" s="258"/>
    </row>
    <row r="548" spans="1:1" ht="15" x14ac:dyDescent="0.2">
      <c r="A548" s="258"/>
    </row>
    <row r="549" spans="1:1" ht="15" x14ac:dyDescent="0.2">
      <c r="A549" s="258"/>
    </row>
  </sheetData>
  <conditionalFormatting sqref="A1:A356">
    <cfRule type="expression" dxfId="11" priority="3" stopIfTrue="1">
      <formula>MOD(ROW(),2)</formula>
    </cfRule>
  </conditionalFormatting>
  <conditionalFormatting sqref="B1:B370">
    <cfRule type="expression" dxfId="10" priority="1" stopIfTrue="1">
      <formula>MOD(ROW(),2)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SI501"/>
  <sheetViews>
    <sheetView topLeftCell="CG1" workbookViewId="0">
      <selection activeCell="CN4" sqref="CN4"/>
    </sheetView>
  </sheetViews>
  <sheetFormatPr baseColWidth="10" defaultRowHeight="12.75" x14ac:dyDescent="0.2"/>
  <cols>
    <col min="1" max="1" width="32.85546875" customWidth="1"/>
    <col min="2" max="2" width="19.7109375" style="257" customWidth="1"/>
    <col min="3" max="3" width="11.85546875" customWidth="1"/>
    <col min="4" max="4" width="17.28515625" customWidth="1"/>
    <col min="5" max="5" width="13.42578125" customWidth="1"/>
    <col min="6" max="6" width="15.140625" customWidth="1"/>
    <col min="7" max="7" width="26.42578125" customWidth="1"/>
    <col min="8" max="8" width="15.85546875" bestFit="1" customWidth="1"/>
    <col min="9" max="9" width="12.5703125" customWidth="1"/>
    <col min="10" max="10" width="43.42578125" customWidth="1"/>
    <col min="11" max="11" width="26" customWidth="1"/>
    <col min="12" max="12" width="12.140625" customWidth="1"/>
    <col min="13" max="13" width="14.140625" customWidth="1"/>
    <col min="14" max="14" width="11.140625" bestFit="1" customWidth="1"/>
    <col min="15" max="15" width="18.140625" customWidth="1"/>
    <col min="16" max="16" width="28.140625" customWidth="1"/>
    <col min="17" max="17" width="30.85546875" customWidth="1"/>
    <col min="18" max="18" width="14.7109375" customWidth="1"/>
    <col min="19" max="19" width="16.7109375" customWidth="1"/>
    <col min="20" max="20" width="8.5703125" customWidth="1"/>
    <col min="21" max="21" width="28.140625" customWidth="1"/>
    <col min="22" max="22" width="24.7109375" bestFit="1" customWidth="1"/>
    <col min="23" max="23" width="18.28515625" customWidth="1"/>
    <col min="24" max="24" width="15.28515625" customWidth="1"/>
    <col min="25" max="25" width="18" customWidth="1"/>
    <col min="26" max="26" width="16.42578125" customWidth="1"/>
    <col min="27" max="27" width="9.28515625" customWidth="1"/>
    <col min="28" max="28" width="14.42578125" customWidth="1"/>
    <col min="29" max="29" width="54.42578125" customWidth="1"/>
    <col min="30" max="30" width="17" customWidth="1"/>
    <col min="31" max="31" width="20.5703125" bestFit="1" customWidth="1"/>
    <col min="32" max="32" width="30.85546875" customWidth="1"/>
    <col min="33" max="33" width="30.85546875" style="257" customWidth="1"/>
    <col min="34" max="34" width="49.5703125" customWidth="1"/>
    <col min="35" max="35" width="13" customWidth="1"/>
    <col min="36" max="36" width="8.28515625" customWidth="1"/>
    <col min="37" max="37" width="5.42578125" customWidth="1"/>
    <col min="38" max="38" width="7" customWidth="1"/>
    <col min="39" max="39" width="20" customWidth="1"/>
    <col min="40" max="40" width="30.140625" customWidth="1"/>
    <col min="41" max="41" width="19.7109375" customWidth="1"/>
    <col min="42" max="42" width="14.85546875" customWidth="1"/>
    <col min="43" max="43" width="26.7109375" customWidth="1"/>
    <col min="44" max="44" width="15.7109375" customWidth="1"/>
    <col min="45" max="45" width="42.28515625" customWidth="1"/>
    <col min="46" max="46" width="10.28515625" customWidth="1"/>
    <col min="47" max="47" width="24.28515625" customWidth="1"/>
    <col min="48" max="48" width="16.5703125" customWidth="1"/>
    <col min="49" max="49" width="17.7109375" customWidth="1"/>
    <col min="50" max="50" width="12.140625" customWidth="1"/>
    <col min="51" max="51" width="13.85546875" customWidth="1"/>
    <col min="52" max="52" width="15.42578125" customWidth="1"/>
    <col min="53" max="53" width="15.85546875" customWidth="1"/>
    <col min="54" max="54" width="24.42578125" bestFit="1" customWidth="1"/>
    <col min="55" max="55" width="41.42578125" customWidth="1"/>
    <col min="56" max="56" width="9.140625" customWidth="1"/>
    <col min="57" max="57" width="8.42578125" customWidth="1"/>
    <col min="58" max="58" width="26.140625" customWidth="1"/>
    <col min="59" max="59" width="42.7109375" customWidth="1"/>
    <col min="60" max="60" width="12" customWidth="1"/>
    <col min="61" max="61" width="12" style="257" customWidth="1"/>
    <col min="62" max="62" width="18.28515625" bestFit="1" customWidth="1"/>
    <col min="63" max="63" width="14.5703125" customWidth="1"/>
    <col min="64" max="64" width="26.42578125" customWidth="1"/>
    <col min="65" max="65" width="28" bestFit="1" customWidth="1"/>
    <col min="66" max="66" width="42" customWidth="1"/>
    <col min="67" max="67" width="29.28515625" customWidth="1"/>
    <col min="68" max="68" width="11.28515625" customWidth="1"/>
    <col min="69" max="69" width="16.5703125" customWidth="1"/>
    <col min="70" max="70" width="9.42578125" customWidth="1"/>
    <col min="71" max="71" width="23.85546875" bestFit="1" customWidth="1"/>
    <col min="72" max="72" width="15.140625" customWidth="1"/>
    <col min="73" max="73" width="15.140625" style="257" customWidth="1"/>
    <col min="74" max="74" width="18.5703125" customWidth="1"/>
    <col min="75" max="75" width="35.85546875" customWidth="1"/>
    <col min="76" max="76" width="12.42578125" customWidth="1"/>
    <col min="77" max="77" width="31.5703125" customWidth="1"/>
    <col min="78" max="78" width="26.85546875" customWidth="1"/>
    <col min="79" max="79" width="7.5703125" customWidth="1"/>
    <col min="80" max="80" width="10.28515625" customWidth="1"/>
    <col min="81" max="81" width="14.7109375" customWidth="1"/>
    <col min="82" max="82" width="15.140625" customWidth="1"/>
    <col min="83" max="83" width="11.28515625" customWidth="1"/>
    <col min="84" max="84" width="22.140625" customWidth="1"/>
    <col min="85" max="85" width="19" bestFit="1" customWidth="1"/>
    <col min="86" max="86" width="9.140625" customWidth="1"/>
    <col min="87" max="87" width="12" bestFit="1" customWidth="1"/>
    <col min="89" max="89" width="18.28515625" bestFit="1" customWidth="1"/>
    <col min="90" max="90" width="13" customWidth="1"/>
    <col min="91" max="91" width="10.7109375" customWidth="1"/>
    <col min="92" max="92" width="10.7109375" style="257" customWidth="1"/>
    <col min="93" max="93" width="12.140625" customWidth="1"/>
    <col min="94" max="94" width="26.28515625" customWidth="1"/>
  </cols>
  <sheetData>
    <row r="1" spans="1:503" ht="15" x14ac:dyDescent="0.2">
      <c r="C1" s="512" t="s">
        <v>193</v>
      </c>
      <c r="D1" s="512" t="s">
        <v>194</v>
      </c>
      <c r="E1" s="512" t="s">
        <v>260</v>
      </c>
      <c r="F1" s="512" t="s">
        <v>82</v>
      </c>
      <c r="G1" s="512" t="s">
        <v>346</v>
      </c>
      <c r="H1" s="512" t="s">
        <v>289</v>
      </c>
      <c r="I1" s="512" t="s">
        <v>699</v>
      </c>
      <c r="J1" s="512" t="s">
        <v>425</v>
      </c>
      <c r="K1" s="513" t="s">
        <v>261</v>
      </c>
      <c r="L1" s="512" t="s">
        <v>353</v>
      </c>
      <c r="M1" s="512" t="s">
        <v>545</v>
      </c>
      <c r="N1" s="512" t="s">
        <v>423</v>
      </c>
      <c r="O1" s="512" t="s">
        <v>86</v>
      </c>
      <c r="P1" s="512" t="s">
        <v>87</v>
      </c>
      <c r="Q1" s="512" t="s">
        <v>620</v>
      </c>
      <c r="R1" s="512" t="s">
        <v>187</v>
      </c>
      <c r="S1" s="512" t="s">
        <v>89</v>
      </c>
      <c r="T1" s="512" t="s">
        <v>427</v>
      </c>
      <c r="U1" s="512" t="s">
        <v>605</v>
      </c>
      <c r="V1" s="512" t="s">
        <v>91</v>
      </c>
      <c r="W1" s="513" t="s">
        <v>634</v>
      </c>
      <c r="X1" s="512" t="s">
        <v>635</v>
      </c>
      <c r="Y1" s="512" t="s">
        <v>361</v>
      </c>
      <c r="Z1" s="512" t="s">
        <v>93</v>
      </c>
      <c r="AA1" s="513" t="s">
        <v>627</v>
      </c>
      <c r="AB1" s="512" t="s">
        <v>632</v>
      </c>
      <c r="AC1" s="512" t="s">
        <v>95</v>
      </c>
      <c r="AD1" s="512" t="s">
        <v>97</v>
      </c>
      <c r="AE1" s="512" t="s">
        <v>100</v>
      </c>
      <c r="AF1" s="512" t="s">
        <v>643</v>
      </c>
      <c r="AG1" s="512" t="s">
        <v>706</v>
      </c>
      <c r="AH1" s="512" t="s">
        <v>103</v>
      </c>
      <c r="AI1" s="513" t="s">
        <v>636</v>
      </c>
      <c r="AJ1" s="512" t="s">
        <v>106</v>
      </c>
      <c r="AK1" s="512" t="s">
        <v>107</v>
      </c>
      <c r="AL1" s="512" t="s">
        <v>684</v>
      </c>
      <c r="AM1" s="513" t="s">
        <v>432</v>
      </c>
      <c r="AN1" s="513" t="s">
        <v>642</v>
      </c>
      <c r="AO1" s="512" t="s">
        <v>110</v>
      </c>
      <c r="AP1" s="512" t="s">
        <v>112</v>
      </c>
      <c r="AQ1" s="512" t="s">
        <v>115</v>
      </c>
      <c r="AR1" s="512" t="s">
        <v>698</v>
      </c>
      <c r="AS1" s="512" t="s">
        <v>117</v>
      </c>
      <c r="AT1" s="512" t="s">
        <v>118</v>
      </c>
      <c r="AU1" s="512" t="s">
        <v>119</v>
      </c>
      <c r="AV1" s="512" t="s">
        <v>124</v>
      </c>
      <c r="AW1" s="512" t="s">
        <v>126</v>
      </c>
      <c r="AX1" s="512" t="s">
        <v>220</v>
      </c>
      <c r="AY1" s="512" t="s">
        <v>637</v>
      </c>
      <c r="AZ1" s="512" t="s">
        <v>444</v>
      </c>
      <c r="BA1" s="512" t="s">
        <v>127</v>
      </c>
      <c r="BB1" s="512" t="s">
        <v>128</v>
      </c>
      <c r="BC1" s="512" t="s">
        <v>269</v>
      </c>
      <c r="BD1" s="512" t="s">
        <v>131</v>
      </c>
      <c r="BE1" s="512" t="s">
        <v>134</v>
      </c>
      <c r="BF1" s="512" t="s">
        <v>685</v>
      </c>
      <c r="BG1" s="512" t="s">
        <v>138</v>
      </c>
      <c r="BH1" s="512" t="s">
        <v>141</v>
      </c>
      <c r="BI1" s="512" t="s">
        <v>142</v>
      </c>
      <c r="BJ1" s="512" t="s">
        <v>145</v>
      </c>
      <c r="BK1" s="512" t="s">
        <v>683</v>
      </c>
      <c r="BL1" s="512" t="s">
        <v>681</v>
      </c>
      <c r="BM1" s="512" t="s">
        <v>148</v>
      </c>
      <c r="BN1" s="512" t="s">
        <v>389</v>
      </c>
      <c r="BO1" s="512" t="s">
        <v>638</v>
      </c>
      <c r="BP1" s="512" t="s">
        <v>390</v>
      </c>
      <c r="BQ1" s="512" t="s">
        <v>582</v>
      </c>
      <c r="BR1" s="512" t="s">
        <v>150</v>
      </c>
      <c r="BS1" s="512" t="s">
        <v>692</v>
      </c>
      <c r="BT1" s="512" t="s">
        <v>151</v>
      </c>
      <c r="BU1" s="512" t="s">
        <v>152</v>
      </c>
      <c r="BV1" s="512" t="s">
        <v>153</v>
      </c>
      <c r="BW1" s="512" t="s">
        <v>639</v>
      </c>
      <c r="BX1" s="512" t="s">
        <v>513</v>
      </c>
      <c r="BY1" s="579" t="s">
        <v>694</v>
      </c>
      <c r="BZ1" s="513" t="s">
        <v>640</v>
      </c>
      <c r="CA1" s="512" t="s">
        <v>158</v>
      </c>
      <c r="CB1" s="512" t="s">
        <v>192</v>
      </c>
      <c r="CC1" s="512" t="s">
        <v>162</v>
      </c>
      <c r="CD1" s="512" t="s">
        <v>14</v>
      </c>
      <c r="CE1" s="512" t="s">
        <v>195</v>
      </c>
      <c r="CF1" s="562" t="s">
        <v>164</v>
      </c>
      <c r="CG1" s="317" t="s">
        <v>398</v>
      </c>
      <c r="CH1" s="512" t="s">
        <v>165</v>
      </c>
      <c r="CI1" s="512" t="s">
        <v>167</v>
      </c>
      <c r="CJ1" s="512" t="s">
        <v>173</v>
      </c>
      <c r="CK1" s="512" t="s">
        <v>175</v>
      </c>
      <c r="CL1" s="512" t="s">
        <v>177</v>
      </c>
      <c r="CM1" s="512" t="s">
        <v>179</v>
      </c>
      <c r="CN1" s="512" t="s">
        <v>703</v>
      </c>
      <c r="CO1" s="512" t="s">
        <v>667</v>
      </c>
      <c r="CP1" s="512" t="s">
        <v>641</v>
      </c>
      <c r="CQ1" s="512" t="s">
        <v>181</v>
      </c>
      <c r="CR1" s="512" t="s">
        <v>184</v>
      </c>
      <c r="CS1" s="512" t="s">
        <v>185</v>
      </c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7"/>
      <c r="DJ1" s="257"/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7"/>
      <c r="EE1" s="257"/>
      <c r="EF1" s="257"/>
      <c r="EG1" s="257"/>
      <c r="EH1" s="257"/>
      <c r="EI1" s="257"/>
      <c r="EJ1" s="257"/>
      <c r="EK1" s="257"/>
      <c r="EL1" s="257"/>
      <c r="EM1" s="257"/>
      <c r="EN1" s="257"/>
      <c r="EO1" s="257"/>
      <c r="EP1" s="257"/>
      <c r="EQ1" s="257"/>
      <c r="ER1" s="257"/>
      <c r="ES1" s="257"/>
      <c r="ET1" s="257"/>
      <c r="EU1" s="257"/>
      <c r="EV1" s="257"/>
      <c r="EW1" s="257"/>
      <c r="EX1" s="257"/>
      <c r="EY1" s="257"/>
      <c r="EZ1" s="257"/>
      <c r="FA1" s="257"/>
      <c r="FB1" s="257"/>
      <c r="FC1" s="257"/>
      <c r="FD1" s="257"/>
      <c r="FE1" s="257"/>
      <c r="FF1" s="257"/>
      <c r="FG1" s="257"/>
      <c r="FH1" s="257"/>
      <c r="FI1" s="257"/>
      <c r="FJ1" s="257"/>
      <c r="FK1" s="257"/>
      <c r="FL1" s="257"/>
      <c r="FM1" s="257"/>
      <c r="FN1" s="257"/>
      <c r="FO1" s="257"/>
      <c r="FP1" s="257"/>
      <c r="FQ1" s="257"/>
      <c r="FR1" s="257"/>
      <c r="FS1" s="257"/>
      <c r="FT1" s="257"/>
      <c r="FU1" s="257"/>
      <c r="FV1" s="257"/>
      <c r="FW1" s="257"/>
      <c r="FX1" s="257"/>
      <c r="FY1" s="257"/>
      <c r="FZ1" s="257"/>
      <c r="GA1" s="257"/>
      <c r="GB1" s="257"/>
      <c r="GC1" s="257"/>
      <c r="GD1" s="257"/>
      <c r="GE1" s="257"/>
      <c r="GF1" s="257"/>
      <c r="GG1" s="257"/>
      <c r="GH1" s="257"/>
      <c r="GI1" s="257"/>
      <c r="GJ1" s="257"/>
      <c r="GK1" s="257"/>
      <c r="GL1" s="257"/>
      <c r="GM1" s="257"/>
      <c r="GN1" s="257"/>
      <c r="GO1" s="257"/>
      <c r="GP1" s="257"/>
      <c r="GQ1" s="257"/>
      <c r="GR1" s="257"/>
      <c r="GS1" s="257"/>
      <c r="GT1" s="257"/>
      <c r="GU1" s="257"/>
      <c r="GV1" s="257"/>
      <c r="GW1" s="257"/>
      <c r="GX1" s="257"/>
      <c r="GY1" s="257"/>
      <c r="GZ1" s="257"/>
      <c r="HA1" s="257"/>
      <c r="HB1" s="257"/>
      <c r="HC1" s="257"/>
      <c r="HD1" s="257"/>
      <c r="HE1" s="257"/>
      <c r="HF1" s="257"/>
      <c r="HG1" s="257"/>
      <c r="HH1" s="257"/>
      <c r="HI1" s="257"/>
      <c r="HJ1" s="257"/>
      <c r="HK1" s="257"/>
      <c r="HL1" s="257"/>
      <c r="HM1" s="257"/>
      <c r="HN1" s="257"/>
      <c r="HO1" s="257"/>
      <c r="HP1" s="257"/>
      <c r="HQ1" s="257"/>
      <c r="HR1" s="257"/>
      <c r="HS1" s="257"/>
      <c r="HT1" s="257"/>
      <c r="HU1" s="257"/>
      <c r="HV1" s="257"/>
      <c r="HW1" s="257"/>
      <c r="HX1" s="257"/>
      <c r="HY1" s="257"/>
      <c r="HZ1" s="257"/>
      <c r="IA1" s="257"/>
      <c r="IB1" s="257"/>
      <c r="IC1" s="257"/>
      <c r="ID1" s="257"/>
      <c r="IE1" s="257"/>
      <c r="IF1" s="257"/>
      <c r="IG1" s="257"/>
      <c r="IH1" s="257"/>
      <c r="II1" s="257"/>
      <c r="IJ1" s="257"/>
      <c r="IK1" s="257"/>
      <c r="IL1" s="257"/>
      <c r="IM1" s="257"/>
      <c r="IN1" s="257"/>
      <c r="IO1" s="257"/>
      <c r="IP1" s="257"/>
      <c r="IQ1" s="257"/>
      <c r="IR1" s="257"/>
      <c r="IS1" s="257"/>
      <c r="IT1" s="257"/>
      <c r="IU1" s="257"/>
      <c r="IV1" s="257"/>
      <c r="IW1" s="257"/>
      <c r="IX1" s="257"/>
      <c r="IY1" s="257"/>
      <c r="IZ1" s="257"/>
      <c r="JA1" s="257"/>
      <c r="JB1" s="257"/>
      <c r="JC1" s="257"/>
      <c r="JD1" s="257"/>
      <c r="JE1" s="257"/>
      <c r="JF1" s="257"/>
      <c r="JG1" s="257"/>
      <c r="JH1" s="257"/>
      <c r="JI1" s="257"/>
      <c r="JJ1" s="257"/>
      <c r="JK1" s="257"/>
      <c r="JL1" s="257"/>
      <c r="JM1" s="257"/>
      <c r="JN1" s="257"/>
      <c r="JO1" s="257"/>
      <c r="JP1" s="257"/>
      <c r="JQ1" s="257"/>
      <c r="JR1" s="257"/>
      <c r="JS1" s="257"/>
      <c r="JT1" s="257"/>
      <c r="JU1" s="257"/>
      <c r="JV1" s="257"/>
      <c r="JW1" s="257"/>
      <c r="JX1" s="257"/>
      <c r="JY1" s="257"/>
      <c r="JZ1" s="257"/>
      <c r="KA1" s="257"/>
      <c r="KB1" s="257"/>
      <c r="KC1" s="257"/>
      <c r="KD1" s="257"/>
      <c r="KE1" s="257"/>
      <c r="KF1" s="257"/>
      <c r="KG1" s="257"/>
      <c r="KH1" s="257"/>
      <c r="KI1" s="257"/>
      <c r="KJ1" s="257"/>
      <c r="KK1" s="257"/>
      <c r="KL1" s="257"/>
      <c r="KM1" s="257"/>
      <c r="KN1" s="257"/>
      <c r="KO1" s="257"/>
      <c r="KP1" s="257"/>
      <c r="KQ1" s="257"/>
      <c r="KR1" s="257"/>
      <c r="KS1" s="257"/>
      <c r="KT1" s="257"/>
      <c r="KU1" s="257"/>
      <c r="KV1" s="257"/>
      <c r="KW1" s="257"/>
      <c r="KX1" s="257"/>
      <c r="KY1" s="257"/>
      <c r="KZ1" s="257"/>
      <c r="LA1" s="257"/>
      <c r="LB1" s="257"/>
      <c r="LC1" s="257"/>
      <c r="LD1" s="257"/>
      <c r="LE1" s="257"/>
      <c r="LF1" s="257"/>
      <c r="LG1" s="257"/>
      <c r="LH1" s="257"/>
      <c r="LI1" s="257"/>
      <c r="LJ1" s="257"/>
      <c r="LK1" s="257"/>
      <c r="LL1" s="257"/>
      <c r="LM1" s="257"/>
      <c r="LN1" s="257"/>
      <c r="LO1" s="257"/>
      <c r="LP1" s="257"/>
      <c r="LQ1" s="257"/>
      <c r="LR1" s="257"/>
      <c r="LS1" s="257"/>
      <c r="LT1" s="257"/>
      <c r="LU1" s="257"/>
      <c r="LV1" s="257"/>
      <c r="LW1" s="257"/>
      <c r="LX1" s="257"/>
      <c r="LY1" s="257"/>
      <c r="LZ1" s="257"/>
      <c r="MA1" s="257"/>
      <c r="MB1" s="257"/>
      <c r="MC1" s="257"/>
      <c r="MD1" s="257"/>
      <c r="ME1" s="257"/>
      <c r="MF1" s="257"/>
      <c r="MG1" s="257"/>
      <c r="MH1" s="257"/>
      <c r="MI1" s="257"/>
      <c r="MJ1" s="257"/>
      <c r="MK1" s="257"/>
      <c r="ML1" s="257"/>
      <c r="MM1" s="257"/>
      <c r="MN1" s="257"/>
      <c r="MO1" s="257"/>
      <c r="MP1" s="257"/>
      <c r="MQ1" s="257"/>
      <c r="MR1" s="257"/>
      <c r="MS1" s="257"/>
      <c r="MT1" s="257"/>
      <c r="MU1" s="257"/>
      <c r="MV1" s="257"/>
      <c r="MW1" s="257"/>
      <c r="MX1" s="257"/>
      <c r="MY1" s="257"/>
      <c r="MZ1" s="257"/>
      <c r="NA1" s="257"/>
      <c r="NB1" s="257"/>
      <c r="NC1" s="257"/>
      <c r="ND1" s="257"/>
      <c r="NE1" s="257"/>
      <c r="NF1" s="257"/>
      <c r="NG1" s="257"/>
      <c r="NH1" s="257"/>
      <c r="NI1" s="257"/>
      <c r="NJ1" s="257"/>
      <c r="NK1" s="257"/>
      <c r="NL1" s="257"/>
      <c r="NM1" s="257"/>
      <c r="NN1" s="257"/>
      <c r="NO1" s="257"/>
      <c r="NP1" s="257"/>
      <c r="NQ1" s="257"/>
      <c r="NR1" s="257"/>
      <c r="NS1" s="257"/>
      <c r="NT1" s="257"/>
      <c r="NU1" s="257"/>
      <c r="NV1" s="257"/>
      <c r="NW1" s="257"/>
      <c r="NX1" s="257"/>
      <c r="NY1" s="257"/>
      <c r="NZ1" s="257"/>
      <c r="OA1" s="257"/>
      <c r="OB1" s="257"/>
      <c r="OC1" s="257"/>
      <c r="OD1" s="257"/>
      <c r="OE1" s="257"/>
      <c r="OF1" s="257"/>
      <c r="OG1" s="257"/>
      <c r="OH1" s="257"/>
      <c r="OI1" s="257"/>
      <c r="OJ1" s="257"/>
      <c r="OK1" s="257"/>
      <c r="OL1" s="257"/>
      <c r="OM1" s="257"/>
      <c r="ON1" s="257"/>
      <c r="OO1" s="257"/>
      <c r="OP1" s="257"/>
      <c r="OQ1" s="257"/>
      <c r="OR1" s="257"/>
      <c r="OS1" s="257"/>
      <c r="OT1" s="257"/>
      <c r="OU1" s="257"/>
      <c r="OV1" s="257"/>
      <c r="OW1" s="257"/>
      <c r="OX1" s="257"/>
      <c r="OY1" s="257"/>
      <c r="OZ1" s="257"/>
      <c r="PA1" s="257"/>
      <c r="PB1" s="257"/>
      <c r="PC1" s="257"/>
      <c r="PD1" s="257"/>
      <c r="PE1" s="257"/>
      <c r="PF1" s="257"/>
      <c r="PG1" s="257"/>
      <c r="PH1" s="257"/>
      <c r="PI1" s="257"/>
      <c r="PJ1" s="257"/>
      <c r="PK1" s="257"/>
      <c r="PL1" s="257"/>
      <c r="PM1" s="257"/>
      <c r="PN1" s="257"/>
      <c r="PO1" s="257"/>
      <c r="PP1" s="257"/>
      <c r="PQ1" s="257"/>
      <c r="PR1" s="257"/>
      <c r="PS1" s="257"/>
      <c r="PT1" s="257"/>
      <c r="PU1" s="257"/>
      <c r="PV1" s="257"/>
      <c r="PW1" s="257"/>
      <c r="PX1" s="257"/>
      <c r="PY1" s="257"/>
      <c r="PZ1" s="257"/>
      <c r="QA1" s="257"/>
      <c r="QB1" s="257"/>
      <c r="QC1" s="257"/>
      <c r="QD1" s="257"/>
      <c r="QE1" s="257"/>
      <c r="QF1" s="257"/>
      <c r="QG1" s="257"/>
      <c r="QH1" s="257"/>
      <c r="QI1" s="257"/>
      <c r="QJ1" s="257"/>
      <c r="QK1" s="257"/>
      <c r="QL1" s="257"/>
      <c r="QM1" s="257"/>
      <c r="QN1" s="257"/>
      <c r="QO1" s="257"/>
      <c r="QP1" s="257"/>
      <c r="QQ1" s="257"/>
      <c r="QR1" s="257"/>
      <c r="QS1" s="257"/>
      <c r="QT1" s="257"/>
      <c r="QU1" s="257"/>
      <c r="QV1" s="257"/>
      <c r="QW1" s="257"/>
      <c r="QX1" s="257"/>
      <c r="QY1" s="257"/>
      <c r="QZ1" s="257"/>
      <c r="RA1" s="257"/>
      <c r="RB1" s="257"/>
      <c r="RC1" s="257"/>
      <c r="RD1" s="257"/>
      <c r="RE1" s="257"/>
      <c r="RF1" s="257"/>
      <c r="RG1" s="257"/>
      <c r="RH1" s="257"/>
      <c r="RI1" s="257"/>
      <c r="RJ1" s="257"/>
      <c r="RK1" s="257"/>
      <c r="RL1" s="257"/>
      <c r="RM1" s="257"/>
      <c r="RN1" s="257"/>
      <c r="RO1" s="257"/>
      <c r="RP1" s="257"/>
      <c r="RQ1" s="257"/>
      <c r="RR1" s="257"/>
      <c r="RS1" s="257"/>
      <c r="RT1" s="257"/>
      <c r="RU1" s="257"/>
      <c r="RV1" s="257"/>
      <c r="RW1" s="257"/>
      <c r="RX1" s="257"/>
      <c r="RY1" s="257"/>
      <c r="RZ1" s="257"/>
      <c r="SA1" s="257"/>
      <c r="SB1" s="257"/>
      <c r="SC1" s="257"/>
      <c r="SD1" s="257"/>
      <c r="SE1" s="257"/>
      <c r="SF1" s="257"/>
      <c r="SG1" s="257"/>
      <c r="SH1" s="257"/>
      <c r="SI1" s="257"/>
    </row>
    <row r="2" spans="1:503" x14ac:dyDescent="0.2">
      <c r="A2" t="str">
        <f>Chart_list_net!A4&amp;Chart_list_net!C4</f>
        <v>ALUTECH2</v>
      </c>
      <c r="C2" s="567" t="str">
        <f ca="1">IF(ISNUMBER(MATCH(C$1&amp;ROW(),$A:$A,0)),INDEX(OFFSET(Chart_list_net!$B$3,0,0,COUNTA(Chart_list_net!$B$4:$B$2017),),MATCH(C$1&amp;ROW(),$A:$A,0))," ")</f>
        <v>KEILER</v>
      </c>
      <c r="D2" s="567" t="str">
        <f ca="1">IF(ISNUMBER(MATCH(D$1&amp;ROW(),$A:$A,0)),INDEX(OFFSET(Chart_list_net!$B$3,0,0,COUNTA(Chart_list_net!$B$4:$B$2017),),MATCH(D$1&amp;ROW(),$A:$A,0))," ")</f>
        <v>DH 09</v>
      </c>
      <c r="E2" s="257" t="str">
        <f ca="1">IF(ISNUMBER(MATCH(E$1&amp;ROW(),$A:$A,0)),INDEX(OFFSET(Chart_list_net!$B$3,0,0,COUNTA(Chart_list_net!$B$4:$B$2017),),MATCH(E$1&amp;ROW(),$A:$A,0))," ")</f>
        <v>ASTRIX  Havoc</v>
      </c>
      <c r="F2" s="257" t="str">
        <f ca="1">IF(ISNUMBER(MATCH(F$1&amp;ROW(),$A:$A,0)),INDEX(OFFSET(Chart_list_net!$B$3,0,0,COUNTA(Chart_list_net!$B$4:$B$2017),),MATCH(F$1&amp;ROW(),$A:$A,0))," ")</f>
        <v>WILDCARD 6,5"</v>
      </c>
      <c r="G2" s="257" t="str">
        <f ca="1">IF(ISNUMBER(MATCH(G$1&amp;ROW(),$A:$A,0)),INDEX(OFFSET(Chart_list_net!$B$3,0,0,COUNTA(Chart_list_net!$B$4:$B$2017),),MATCH(G$1&amp;ROW(),$A:$A,0))," ")</f>
        <v>FOUR STROKE 26 2011/2012</v>
      </c>
      <c r="H2" s="257" t="str">
        <f ca="1">IF(ISNUMBER(MATCH(H$1&amp;ROW(),$A:$A,0)),INDEX(OFFSET(Chart_list_net!$B$3,0,0,COUNTA(Chart_list_net!$B$4:$B$2017),),MATCH(H$1&amp;ROW(),$A:$A,0))," ")</f>
        <v>STRAITLINE 2012</v>
      </c>
      <c r="I2" s="257" t="str">
        <f ca="1">IF(ISNUMBER(MATCH(I$1&amp;ROW(),$A:$A,0)),INDEX(OFFSET(Chart_list_net!$B$3,0,0,COUNTA(Chart_list_net!$B$4:$B$2017),),MATCH(I$1&amp;ROW(),$A:$A,0))," ")</f>
        <v>CANDIGGLE</v>
      </c>
      <c r="J2" s="257" t="str">
        <f ca="1">IF(ISNUMBER(MATCH(J$1&amp;ROW(),$A:$A,0)),INDEX(OFFSET(Chart_list_net!$B$3,0,0,COUNTA(Chart_list_net!$B$4:$B$2017),),MATCH(J$1&amp;ROW(),$A:$A,0))," ")</f>
        <v>PROPHET (140mm in standard with 51mm shock)</v>
      </c>
      <c r="K2" s="257" t="str">
        <f ca="1">IF(ISNUMBER(MATCH(K$1&amp;ROW(),$A:$A,0)),INDEX(OFFSET(Chart_list_net!$B$3,0,0,COUNTA(Chart_list_net!$B$4:$B$2017),),MATCH(K$1&amp;ROW(),$A:$A,0))," ")</f>
        <v>NERVE</v>
      </c>
      <c r="L2" s="257" t="str">
        <f ca="1">IF(ISNUMBER(MATCH(L$1&amp;ROW(),$A:$A,0)),INDEX(OFFSET(Chart_list_net!$B$3,0,0,COUNTA(Chart_list_net!$B$4:$B$2017),),MATCH(L$1&amp;ROW(),$A:$A,0))," ")</f>
        <v>ICB 170 2013</v>
      </c>
      <c r="M2" s="257" t="str">
        <f ca="1">IF(ISNUMBER(MATCH(M$1&amp;ROW(),$A:$A,0)),INDEX(OFFSET(Chart_list_net!$B$3,0,0,COUNTA(Chart_list_net!$B$4:$B$2017),),MATCH(M$1&amp;ROW(),$A:$A,0))," ")</f>
        <v>FALCON</v>
      </c>
      <c r="N2" s="257" t="str">
        <f ca="1">IF(ISNUMBER(MATCH(N$1&amp;ROW(),$A:$A,0)),INDEX(OFFSET(Chart_list_net!$B$3,0,0,COUNTA(Chart_list_net!$B$4:$B$2017),),MATCH(N$1&amp;ROW(),$A:$A,0))," ")</f>
        <v>XCL</v>
      </c>
      <c r="O2" s="257" t="str">
        <f ca="1">IF(ISNUMBER(MATCH(O$1&amp;ROW(),$A:$A,0)),INDEX(OFFSET(Chart_list_net!$B$3,0,0,COUNTA(Chart_list_net!$B$4:$B$2017),),MATCH(O$1&amp;ROW(),$A:$A,0))," ")</f>
        <v>CHEETAH IGNITION</v>
      </c>
      <c r="P2" s="257" t="str">
        <f ca="1">IF(ISNUMBER(MATCH(P$1&amp;ROW(),$A:$A,0)),INDEX(OFFSET(Chart_list_net!$B$3,0,0,COUNTA(Chart_list_net!$B$4:$B$2017),),MATCH(P$1&amp;ROW(),$A:$A,0))," ")</f>
        <v>META SX 2014 (VIP only)</v>
      </c>
      <c r="Q2" s="257" t="str">
        <f ca="1">IF(ISNUMBER(MATCH(Q$1&amp;ROW(),$A:$A,0)),INDEX(OFFSET(Chart_list_net!$B$3,0,0,COUNTA(Chart_list_net!$B$4:$B$2017),),MATCH(Q$1&amp;ROW(),$A:$A,0))," ")</f>
        <v>KONIG 7.8 180mm</v>
      </c>
      <c r="R2" s="257" t="str">
        <f ca="1">IF(ISNUMBER(MATCH(R$1&amp;ROW(),$A:$A,0)),INDEX(OFFSET(Chart_list_net!$B$3,0,0,COUNTA(Chart_list_net!$B$4:$B$2017),),MATCH(R$1&amp;ROW(),$A:$A,0))," ")</f>
        <v>G-SPOT</v>
      </c>
      <c r="S2" s="257" t="str">
        <f ca="1">IF(ISNUMBER(MATCH(S$1&amp;ROW(),$A:$A,0)),INDEX(OFFSET(Chart_list_net!$B$3,0,0,COUNTA(Chart_list_net!$B$4:$B$2017),),MATCH(S$1&amp;ROW(),$A:$A,0))," ")</f>
        <v>STATEMENT 2010</v>
      </c>
      <c r="T2" s="257" t="str">
        <f ca="1">IF(ISNUMBER(MATCH(T$1&amp;ROW(),$A:$A,0)),INDEX(OFFSET(Chart_list_net!$B$3,0,0,COUNTA(Chart_list_net!$B$4:$B$2017),),MATCH(T$1&amp;ROW(),$A:$A,0))," ")</f>
        <v>FS150</v>
      </c>
      <c r="U2" s="257" t="str">
        <f ca="1">IF(ISNUMBER(MATCH(U$1&amp;ROW(),$A:$A,0)),INDEX(OFFSET(Chart_list_net!$B$3,0,0,COUNTA(Chart_list_net!$B$4:$B$2017),),MATCH(U$1&amp;ROW(),$A:$A,0))," ")</f>
        <v>STEREO 160 SUPER HPC 27,5</v>
      </c>
      <c r="V2" s="257" t="str">
        <f ca="1">IF(ISNUMBER(MATCH(V$1&amp;ROW(),$A:$A,0)),INDEX(OFFSET(Chart_list_net!$B$3,0,0,COUNTA(Chart_list_net!$B$4:$B$2017),),MATCH(V$1&amp;ROW(),$A:$A,0))," ")</f>
        <v>TROY 650B 2014</v>
      </c>
      <c r="W2" s="257" t="str">
        <f ca="1">IF(ISNUMBER(MATCH(W$1&amp;ROW(),$A:$A,0)),INDEX(OFFSET(Chart_list_net!$B$3,0,0,COUNTA(Chart_list_net!$B$4:$B$2017),),MATCH(W$1&amp;ROW(),$A:$A,0))," ")</f>
        <v>DESTRUCTOR 1 2011</v>
      </c>
      <c r="X2" s="257" t="str">
        <f ca="1">IF(ISNUMBER(MATCH(X$1&amp;ROW(),$A:$A,0)),INDEX(OFFSET(Chart_list_net!$B$3,0,0,COUNTA(Chart_list_net!$B$4:$B$2017),),MATCH(X$1&amp;ROW(),$A:$A,0))," ")</f>
        <v>CHARTREUSE 2011</v>
      </c>
      <c r="Y2" s="257" t="str">
        <f ca="1">IF(ISNUMBER(MATCH(Y$1&amp;ROW(),$A:$A,0)),INDEX(OFFSET(Chart_list_net!$B$3,0,0,COUNTA(Chart_list_net!$B$4:$B$2017),),MATCH(Y$1&amp;ROW(),$A:$A,0))," ")</f>
        <v>EPIPHANY</v>
      </c>
      <c r="Z2" s="257" t="str">
        <f ca="1">IF(ISNUMBER(MATCH(Z$1&amp;ROW(),$A:$A,0)),INDEX(OFFSET(Chart_list_net!$B$3,0,0,COUNTA(Chart_list_net!$B$4:$B$2017),),MATCH(Z$1&amp;ROW(),$A:$A,0))," ")</f>
        <v>UPRISING 2013</v>
      </c>
      <c r="AA2" s="257" t="str">
        <f ca="1">IF(ISNUMBER(MATCH(AA$1&amp;ROW(),$A:$A,0)),INDEX(OFFSET(Chart_list_net!$B$3,0,0,COUNTA(Chart_list_net!$B$4:$B$2017),),MATCH(AA$1&amp;ROW(),$A:$A,0))," ")</f>
        <v>HYDRO from 2011</v>
      </c>
      <c r="AB2" s="257" t="str">
        <f ca="1">IF(ISNUMBER(MATCH(AB$1&amp;ROW(),$A:$A,0)),INDEX(OFFSET(Chart_list_net!$B$3,0,0,COUNTA(Chart_list_net!$B$4:$B$2017),),MATCH(AB$1&amp;ROW(),$A:$A,0))," ")</f>
        <v>SAM</v>
      </c>
      <c r="AC2" s="257" t="str">
        <f ca="1">IF(ISNUMBER(MATCH(AC$1&amp;ROW(),$A:$A,0)),INDEX(OFFSET(Chart_list_net!$B$3,0,0,COUNTA(Chart_list_net!$B$4:$B$2017),),MATCH(AC$1&amp;ROW(),$A:$A,0))," ")</f>
        <v>NORTH SHORE</v>
      </c>
      <c r="AD2" s="257" t="str">
        <f ca="1">IF(ISNUMBER(MATCH(AD$1&amp;ROW(),$A:$A,0)),INDEX(OFFSET(Chart_list_net!$B$3,0,0,COUNTA(Chart_list_net!$B$4:$B$2017),),MATCH(AD$1&amp;ROW(),$A:$A,0))," ")</f>
        <v>TRANCE 26'' 2013 (all models)</v>
      </c>
      <c r="AE2" s="257" t="str">
        <f ca="1">IF(ISNUMBER(MATCH(AE$1&amp;ROW(),$A:$A,0)),INDEX(OFFSET(Chart_list_net!$B$3,0,0,COUNTA(Chart_list_net!$B$4:$B$2017),),MATCH(AE$1&amp;ROW(),$A:$A,0))," ")</f>
        <v>DHI 2007</v>
      </c>
      <c r="AF2" s="257" t="str">
        <f ca="1">IF(ISNUMBER(MATCH(AF$1&amp;ROW(),$A:$A,0)),INDEX(OFFSET(Chart_list_net!$B$3,0,0,COUNTA(Chart_list_net!$B$4:$B$2017),),MATCH(AF$1&amp;ROW(),$A:$A,0))," ")</f>
        <v>REVOLVER</v>
      </c>
      <c r="AG2" s="257" t="str">
        <f ca="1">IF(ISNUMBER(MATCH(AG$1&amp;ROW(),$A:$A,0)),INDEX(OFFSET(Chart_list_net!$B$3,0,0,COUNTA(Chart_list_net!$B$4:$B$2017),),MATCH(AG$1&amp;ROW(),$A:$A,0))," ")</f>
        <v>XDURO NDURO</v>
      </c>
      <c r="AH2" s="257" t="str">
        <f ca="1">IF(ISNUMBER(MATCH(AH$1&amp;ROW(),$A:$A,0)),INDEX(OFFSET(Chart_list_net!$B$3,0,0,COUNTA(Chart_list_net!$B$4:$B$2017),),MATCH(AH$1&amp;ROW(),$A:$A,0))," ")</f>
        <v>Carbine</v>
      </c>
      <c r="AI2" s="257" t="str">
        <f ca="1">IF(ISNUMBER(MATCH(AI$1&amp;ROW(),$A:$A,0)),INDEX(OFFSET(Chart_list_net!$B$3,0,0,COUNTA(Chart_list_net!$B$4:$B$2017),),MATCH(AI$1&amp;ROW(),$A:$A,0))," ")</f>
        <v>SUNDAY DH (2005/2006) + biellette BOS (150807-D-022)</v>
      </c>
      <c r="AJ2" s="257" t="str">
        <f ca="1">IF(ISNUMBER(MATCH(AJ$1&amp;ROW(),$A:$A,0)),INDEX(OFFSET(Chart_list_net!$B$3,0,0,COUNTA(Chart_list_net!$B$4:$B$2017),),MATCH(AJ$1&amp;ROW(),$A:$A,0))," ")</f>
        <v>MOJO SL-R</v>
      </c>
      <c r="AK2" s="257" t="str">
        <f ca="1">IF(ISNUMBER(MATCH(AK$1&amp;ROW(),$A:$A,0)),INDEX(OFFSET(Chart_list_net!$B$3,0,0,COUNTA(Chart_list_net!$B$4:$B$2017),),MATCH(AK$1&amp;ROW(),$A:$A,0))," ")</f>
        <v>BAM DH</v>
      </c>
      <c r="AL2" s="257" t="str">
        <f ca="1">IF(ISNUMBER(MATCH(AL$1&amp;ROW(),$A:$A,0)),INDEX(OFFSET(Chart_list_net!$B$3,0,0,COUNTA(Chart_list_net!$B$4:$B$2017),),MATCH(AL$1&amp;ROW(),$A:$A,0))," ")</f>
        <v>DH</v>
      </c>
      <c r="AM2" s="257" t="str">
        <f ca="1">IF(ISNUMBER(MATCH(AM$1&amp;ROW(),$A:$A,0)),INDEX(OFFSET(Chart_list_net!$B$3,0,0,COUNTA(Chart_list_net!$B$4:$B$2017),),MATCH(AM$1&amp;ROW(),$A:$A,0))," ")</f>
        <v>ALP</v>
      </c>
      <c r="AN2" s="257" t="str">
        <f ca="1">IF(ISNUMBER(MATCH(AN$1&amp;ROW(),$A:$A,0)),INDEX(OFFSET(Chart_list_net!$B$3,0,0,COUNTA(Chart_list_net!$B$4:$B$2017),),MATCH(AN$1&amp;ROW(),$A:$A,0))," ")</f>
        <v>HEX AM275</v>
      </c>
      <c r="AO2" s="257" t="str">
        <f ca="1">IF(ISNUMBER(MATCH(AO$1&amp;ROW(),$A:$A,0)),INDEX(OFFSET(Chart_list_net!$B$3,0,0,COUNTA(Chart_list_net!$B$4:$B$2017),),MATCH(AO$1&amp;ROW(),$A:$A,0))," ")</f>
        <v>CHICOLTIN</v>
      </c>
      <c r="AP2" s="257" t="str">
        <f ca="1">IF(ISNUMBER(MATCH(AP$1&amp;ROW(),$A:$A,0)),INDEX(OFFSET(Chart_list_net!$B$3,0,0,COUNTA(Chart_list_net!$B$4:$B$2017),),MATCH(AP$1&amp;ROW(),$A:$A,0))," ")</f>
        <v>OPERATOR DH 2014</v>
      </c>
      <c r="AQ2" s="257" t="str">
        <f ca="1">IF(ISNUMBER(MATCH(AQ$1&amp;ROW(),$A:$A,0)),INDEX(OFFSET(Chart_list_net!$B$3,0,0,COUNTA(Chart_list_net!$B$4:$B$2017),),MATCH(AQ$1&amp;ROW(),$A:$A,0))," ")</f>
        <v>F1 EVO</v>
      </c>
      <c r="AR2" s="257" t="str">
        <f ca="1">IF(ISNUMBER(MATCH(AR$1&amp;ROW(),$A:$A,0)),INDEX(OFFSET(Chart_list_net!$B$3,0,0,COUNTA(Chart_list_net!$B$4:$B$2017),),MATCH(AR$1&amp;ROW(),$A:$A,0))," ")</f>
        <v>MOON 26'' 2014</v>
      </c>
      <c r="AS2" s="257" t="str">
        <f ca="1">IF(ISNUMBER(MATCH(AS$1&amp;ROW(),$A:$A,0)),INDEX(OFFSET(Chart_list_net!$B$3,0,0,COUNTA(Chart_list_net!$B$4:$B$2017),),MATCH(AS$1&amp;ROW(),$A:$A,0))," ")</f>
        <v>APHEX - TRIBUTE  230 - 2010</v>
      </c>
      <c r="AT2" s="257" t="str">
        <f ca="1">IF(ISNUMBER(MATCH(AT$1&amp;ROW(),$A:$A,0)),INDEX(OFFSET(Chart_list_net!$B$3,0,0,COUNTA(Chart_list_net!$B$4:$B$2017),),MATCH(AT$1&amp;ROW(),$A:$A,0))," ")</f>
        <v xml:space="preserve"> MINOTAUR 2011</v>
      </c>
      <c r="AU2" s="257" t="str">
        <f ca="1">IF(ISNUMBER(MATCH(AU$1&amp;ROW(),$A:$A,0)),INDEX(OFFSET(Chart_list_net!$B$3,0,0,COUNTA(Chart_list_net!$B$4:$B$2017),),MATCH(AU$1&amp;ROW(),$A:$A,0))," ")</f>
        <v>DH 230</v>
      </c>
      <c r="AV2" s="257" t="str">
        <f ca="1">IF(ISNUMBER(MATCH(AV$1&amp;ROW(),$A:$A,0)),INDEX(OFFSET(Chart_list_net!$B$3,0,0,COUNTA(Chart_list_net!$B$4:$B$2017),),MATCH(AV$1&amp;ROW(),$A:$A,0))," ")</f>
        <v xml:space="preserve">HERB 160 </v>
      </c>
      <c r="AW2" s="257" t="str">
        <f ca="1">IF(ISNUMBER(MATCH(AW$1&amp;ROW(),$A:$A,0)),INDEX(OFFSET(Chart_list_net!$B$3,0,0,COUNTA(Chart_list_net!$B$4:$B$2017),),MATCH(AW$1&amp;ROW(),$A:$A,0))," ")</f>
        <v>301 120mm</v>
      </c>
      <c r="AX2" s="257" t="str">
        <f ca="1">IF(ISNUMBER(MATCH(AX$1&amp;ROW(),$A:$A,0)),INDEX(OFFSET(Chart_list_net!$B$3,0,0,COUNTA(Chart_list_net!$B$4:$B$2017),),MATCH(AX$1&amp;ROW(),$A:$A,0))," ")</f>
        <v>DOWNFORCE DH</v>
      </c>
      <c r="AY2" s="257" t="str">
        <f ca="1">IF(ISNUMBER(MATCH(AY$1&amp;ROW(),$A:$A,0)),INDEX(OFFSET(Chart_list_net!$B$3,0,0,COUNTA(Chart_list_net!$B$4:$B$2017),),MATCH(AY$1&amp;ROW(),$A:$A,0))," ")</f>
        <v>PLURIEL</v>
      </c>
      <c r="AZ2" s="257" t="str">
        <f ca="1">IF(ISNUMBER(MATCH(AZ$1&amp;ROW(),$A:$A,0)),INDEX(OFFSET(Chart_list_net!$B$3,0,0,COUNTA(Chart_list_net!$B$4:$B$2017),),MATCH(AZ$1&amp;ROW(),$A:$A,0))," ")</f>
        <v>WOLFRIDGE</v>
      </c>
      <c r="BA2" s="257" t="str">
        <f ca="1">IF(ISNUMBER(MATCH(BA$1&amp;ROW(),$A:$A,0)),INDEX(OFFSET(Chart_list_net!$B$3,0,0,COUNTA(Chart_list_net!$B$4:$B$2017),),MATCH(BA$1&amp;ROW(),$A:$A,0))," ")</f>
        <v>TORO DH 2009</v>
      </c>
      <c r="BB2" s="257" t="str">
        <f ca="1">IF(ISNUMBER(MATCH(BB$1&amp;ROW(),$A:$A,0)),INDEX(OFFSET(Chart_list_net!$B$3,0,0,COUNTA(Chart_list_net!$B$4:$B$2017),),MATCH(BB$1&amp;ROW(),$A:$A,0))," ")</f>
        <v>BOLDER 140</v>
      </c>
      <c r="BC2" s="257" t="str">
        <f ca="1">IF(ISNUMBER(MATCH(BC$1&amp;ROW(),$A:$A,0)),INDEX(OFFSET(Chart_list_net!$B$3,0,0,COUNTA(Chart_list_net!$B$4:$B$2017),),MATCH(BC$1&amp;ROW(),$A:$A,0))," ")</f>
        <v>MMBOP DH 2011</v>
      </c>
      <c r="BD2" s="257" t="str">
        <f ca="1">IF(ISNUMBER(MATCH(BD$1&amp;ROW(),$A:$A,0)),INDEX(OFFSET(Chart_list_net!$B$3,0,0,COUNTA(Chart_list_net!$B$4:$B$2017),),MATCH(BD$1&amp;ROW(),$A:$A,0))," ")</f>
        <v>FOXY 2007/2008/2009</v>
      </c>
      <c r="BE2" s="257" t="str">
        <f ca="1">IF(ISNUMBER(MATCH(BE$1&amp;ROW(),$A:$A,0)),INDEX(OFFSET(Chart_list_net!$B$3,0,0,COUNTA(Chart_list_net!$B$4:$B$2017),),MATCH(BE$1&amp;ROW(),$A:$A,0))," ")</f>
        <v>SHOVA 2009 (140mm with 51 in standard spec)</v>
      </c>
      <c r="BF2" s="257" t="str">
        <f ca="1">IF(ISNUMBER(MATCH(BF$1&amp;ROW(),$A:$A,0)),INDEX(OFFSET(Chart_list_net!$B$3,0,0,COUNTA(Chart_list_net!$B$4:$B$2017),),MATCH(BF$1&amp;ROW(),$A:$A,0))," ")</f>
        <v>ST10</v>
      </c>
      <c r="BG2" s="257" t="str">
        <f ca="1">IF(ISNUMBER(MATCH(BG$1&amp;ROW(),$A:$A,0)),INDEX(OFFSET(Chart_list_net!$B$3,0,0,COUNTA(Chart_list_net!$B$4:$B$2017),),MATCH(BG$1&amp;ROW(),$A:$A,0))," ")</f>
        <v>HUNTER</v>
      </c>
      <c r="BH2" s="257" t="str">
        <f ca="1">IF(ISNUMBER(MATCH(BH$1&amp;ROW(),$A:$A,0)),INDEX(OFFSET(Chart_list_net!$B$3,0,0,COUNTA(Chart_list_net!$B$4:$B$2017),),MATCH(BH$1&amp;ROW(),$A:$A,0))," ")</f>
        <v>ION 15 29"</v>
      </c>
      <c r="BI2" s="257" t="str">
        <f ca="1">IF(ISNUMBER(MATCH(BI$1&amp;ROW(),$A:$A,0)),INDEX(OFFSET(Chart_list_net!$B$3,0,0,COUNTA(Chart_list_net!$B$4:$B$2017),),MATCH(BI$1&amp;ROW(),$A:$A,0))," ")</f>
        <v>A-LINE</v>
      </c>
      <c r="BJ2" s="257" t="str">
        <f ca="1">IF(ISNUMBER(MATCH(BJ$1&amp;ROW(),$A:$A,0)),INDEX(OFFSET(Chart_list_net!$B$3,0,0,COUNTA(Chart_list_net!$B$4:$B$2017),),MATCH(BJ$1&amp;ROW(),$A:$A,0))," ")</f>
        <v>STARTRACK</v>
      </c>
      <c r="BK2" s="257" t="str">
        <f ca="1">IF(ISNUMBER(MATCH(BK$1&amp;ROW(),$A:$A,0)),INDEX(OFFSET(Chart_list_net!$B$3,0,0,COUNTA(Chart_list_net!$B$4:$B$2017),),MATCH(BK$1&amp;ROW(),$A:$A,0))," ")</f>
        <v>SODA 177mm 2012/2014</v>
      </c>
      <c r="BL2" s="257" t="str">
        <f ca="1">IF(ISNUMBER(MATCH(BL$1&amp;ROW(),$A:$A,0)),INDEX(OFFSET(Chart_list_net!$B$3,0,0,COUNTA(Chart_list_net!$B$4:$B$2017),),MATCH(BL$1&amp;ROW(),$A:$A,0))," ")</f>
        <v>MEGA 2011/2012</v>
      </c>
      <c r="BM2" s="257" t="str">
        <f ca="1">IF(ISNUMBER(MATCH(BM$1&amp;ROW(),$A:$A,0)),INDEX(OFFSET(Chart_list_net!$B$3,0,0,COUNTA(Chart_list_net!$B$4:$B$2017),),MATCH(BM$1&amp;ROW(),$A:$A,0))," ")</f>
        <v>FIVE 26''</v>
      </c>
      <c r="BN2" s="257" t="str">
        <f ca="1">IF(ISNUMBER(MATCH(BN$1&amp;ROW(),$A:$A,0)),INDEX(OFFSET(Chart_list_net!$B$3,0,0,COUNTA(Chart_list_net!$B$4:$B$2017),),MATCH(BN$1&amp;ROW(),$A:$A,0))," ")</f>
        <v>RALLON V3 (2011/2012/2013)</v>
      </c>
      <c r="BO2" s="257" t="str">
        <f ca="1">IF(ISNUMBER(MATCH(BO$1&amp;ROW(),$A:$A,0)),INDEX(OFFSET(Chart_list_net!$B$3,0,0,COUNTA(Chart_list_net!$B$4:$B$2017),),MATCH(BO$1&amp;ROW(),$A:$A,0))," ")</f>
        <v>MUSASHI DH</v>
      </c>
      <c r="BP2" s="257" t="str">
        <f ca="1">IF(ISNUMBER(MATCH(BP$1&amp;ROW(),$A:$A,0)),INDEX(OFFSET(Chart_list_net!$B$3,0,0,COUNTA(Chart_list_net!$B$4:$B$2017),),MATCH(BP$1&amp;ROW(),$A:$A,0))," ")</f>
        <v>MACH 6 2014</v>
      </c>
      <c r="BQ2" s="257" t="str">
        <f ca="1">IF(ISNUMBER(MATCH(BQ$1&amp;ROW(),$A:$A,0)),INDEX(OFFSET(Chart_list_net!$B$3,0,0,COUNTA(Chart_list_net!$B$4:$B$2017),),MATCH(BQ$1&amp;ROW(),$A:$A,0))," ")</f>
        <v>COLLOSUS DH 2012/2013</v>
      </c>
      <c r="BR2" s="257" t="str">
        <f ca="1">IF(ISNUMBER(MATCH(BR$1&amp;ROW(),$A:$A,0)),INDEX(OFFSET(Chart_list_net!$B$3,0,0,COUNTA(Chart_list_net!$B$4:$B$2017),),MATCH(BR$1&amp;ROW(),$A:$A,0))," ")</f>
        <v>RAGE DH</v>
      </c>
      <c r="BS2" s="257" t="str">
        <f ca="1">IF(ISNUMBER(MATCH(BS$1&amp;ROW(),$A:$A,0)),INDEX(OFFSET(Chart_list_net!$B$3,0,0,COUNTA(Chart_list_net!$B$4:$B$2017),),MATCH(BS$1&amp;ROW(),$A:$A,0))," ")</f>
        <v>PASCOE 650B</v>
      </c>
      <c r="BT2" s="257" t="str">
        <f ca="1">IF(ISNUMBER(MATCH(BT$1&amp;ROW(),$A:$A,0)),INDEX(OFFSET(Chart_list_net!$B$3,0,0,COUNTA(Chart_list_net!$B$4:$B$2017),),MATCH(BT$1&amp;ROW(),$A:$A,0))," ")</f>
        <v>EMPIRE</v>
      </c>
      <c r="BU2" s="257" t="str">
        <f ca="1">IF(ISNUMBER(MATCH(BU$1&amp;ROW(),$A:$A,0)),INDEX(OFFSET(Chart_list_net!$B$3,0,0,COUNTA(Chart_list_net!$B$4:$B$2017),),MATCH(BU$1&amp;ROW(),$A:$A,0))," ")</f>
        <v>RAGE DH</v>
      </c>
      <c r="BV2" s="257" t="str">
        <f ca="1">IF(ISNUMBER(MATCH(BV$1&amp;ROW(),$A:$A,0)),INDEX(OFFSET(Chart_list_net!$B$3,0,0,COUNTA(Chart_list_net!$B$4:$B$2017),),MATCH(BV$1&amp;ROW(),$A:$A,0))," ")</f>
        <v>RL9 08/09/10 DH</v>
      </c>
      <c r="BW2" s="257" t="str">
        <f ca="1">IF(ISNUMBER(MATCH(BW$1&amp;ROW(),$A:$A,0)),INDEX(OFFSET(Chart_list_net!$B$3,0,0,COUNTA(Chart_list_net!$B$4:$B$2017),),MATCH(BW$1&amp;ROW(),$A:$A,0))," ")</f>
        <v>ALTITUDE 650B 2013/2014</v>
      </c>
      <c r="BX2" s="257" t="str">
        <f ca="1">IF(ISNUMBER(MATCH(BX$1&amp;ROW(),$A:$A,0)),INDEX(OFFSET(Chart_list_net!$B$3,0,0,COUNTA(Chart_list_net!$B$4:$B$2017),),MATCH(BX$1&amp;ROW(),$A:$A,0))," ")</f>
        <v>UNCLE JIMBO 2013</v>
      </c>
      <c r="BY2" s="257" t="str">
        <f ca="1">IF(ISNUMBER(MATCH(BY$1&amp;ROW(),$A:$A,0)),INDEX(OFFSET(Chart_list_net!$B$3,0,0,COUNTA(Chart_list_net!$B$4:$B$2017),),MATCH(BY$1&amp;ROW(),$A:$A,0))," ")</f>
        <v>RX1 FS 26''</v>
      </c>
      <c r="BZ2" s="257" t="str">
        <f ca="1">IF(ISNUMBER(MATCH(BZ$1&amp;ROW(),$A:$A,0)),INDEX(OFFSET(Chart_list_net!$B$3,0,0,COUNTA(Chart_list_net!$B$4:$B$2017),),MATCH(BZ$1&amp;ROW(),$A:$A,0))," ")</f>
        <v>TALLBOY LT/LTC 29'' 2014</v>
      </c>
      <c r="CA2" s="257" t="str">
        <f ca="1">IF(ISNUMBER(MATCH(CA$1&amp;ROW(),$A:$A,0)),INDEX(OFFSET(Chart_list_net!$B$3,0,0,COUNTA(Chart_list_net!$B$4:$B$2017),),MATCH(CA$1&amp;ROW(),$A:$A,0))," ")</f>
        <v>ARIEL 2011</v>
      </c>
      <c r="CB2" s="257" t="str">
        <f ca="1">IF(ISNUMBER(MATCH(CB$1&amp;ROW(),$A:$A,0)),INDEX(OFFSET(Chart_list_net!$B$3,0,0,COUNTA(Chart_list_net!$B$4:$B$2017),),MATCH(CB$1&amp;ROW(),$A:$A,0))," ")</f>
        <v>GENIUS LT 2014</v>
      </c>
      <c r="CC2" s="257" t="str">
        <f ca="1">IF(ISNUMBER(MATCH(CC$1&amp;ROW(),$A:$A,0)),INDEX(OFFSET(Chart_list_net!$B$3,0,0,COUNTA(Chart_list_net!$B$4:$B$2017),),MATCH(CC$1&amp;ROW(),$A:$A,0))," ")</f>
        <v>ENDURO 2009</v>
      </c>
      <c r="CD2" s="257" t="str">
        <f ca="1">IF(ISNUMBER(MATCH(CD$1&amp;ROW(),$A:$A,0)),INDEX(OFFSET(Chart_list_net!$B$3,0,0,COUNTA(Chart_list_net!$B$4:$B$2017),),MATCH(CD$1&amp;ROW(),$A:$A,0))," ")</f>
        <v>SPEN</v>
      </c>
      <c r="CE2" s="257" t="str">
        <f ca="1">IF(ISNUMBER(MATCH(CE$1&amp;ROW(),$A:$A,0)),INDEX(OFFSET(Chart_list_net!$B$3,0,0,COUNTA(Chart_list_net!$B$4:$B$2017),),MATCH(CE$1&amp;ROW(),$A:$A,0))," ")</f>
        <v>MISSION 9</v>
      </c>
      <c r="CF2" s="257" t="str">
        <f ca="1">IF(ISNUMBER(MATCH(CF$1&amp;ROW(),$A:$A,0)),INDEX(OFFSET(Chart_list_net!$B$3,0,0,COUNTA(Chart_list_net!$B$4:$B$2017),),MATCH(CF$1&amp;ROW(),$A:$A,0))," ")</f>
        <v>CHARGER 2013</v>
      </c>
      <c r="CG2" s="257" t="str">
        <f ca="1">IF(ISNUMBER(MATCH(CG$1&amp;ROW(),$A:$A,0)),INDEX(OFFSET(Chart_list_net!$B$3,0,0,COUNTA(Chart_list_net!$B$4:$B$2017),),MATCH(CG$1&amp;ROW(),$A:$A,0))," ")</f>
        <v>EL GUAPO 2008</v>
      </c>
      <c r="CH2" s="257" t="str">
        <f ca="1">IF(ISNUMBER(MATCH(CH$1&amp;ROW(),$A:$A,0)),INDEX(OFFSET(Chart_list_net!$B$3,0,0,COUNTA(Chart_list_net!$B$4:$B$2017),),MATCH(CH$1&amp;ROW(),$A:$A,0))," ")</f>
        <v>PRIMER DH</v>
      </c>
      <c r="CI2" s="257" t="str">
        <f ca="1">IF(ISNUMBER(MATCH(CI$1&amp;ROW(),$A:$A,0)),INDEX(OFFSET(Chart_list_net!$B$3,0,0,COUNTA(Chart_list_net!$B$4:$B$2017),),MATCH(CI$1&amp;ROW(),$A:$A,0))," ")</f>
        <v>BLINDSIDE</v>
      </c>
      <c r="CJ2" s="257" t="str">
        <f ca="1">IF(ISNUMBER(MATCH(CJ$1&amp;ROW(),$A:$A,0)),INDEX(OFFSET(Chart_list_net!$B$3,0,0,COUNTA(Chart_list_net!$B$4:$B$2017),),MATCH(CJ$1&amp;ROW(),$A:$A,0))," ")</f>
        <v>SCRATCH 2010/2011</v>
      </c>
      <c r="CK2" s="257" t="str">
        <f ca="1">IF(ISNUMBER(MATCH(CK$1&amp;ROW(),$A:$A,0)),INDEX(OFFSET(Chart_list_net!$B$3,0,0,COUNTA(Chart_list_net!$B$4:$B$2017),),MATCH(CK$1&amp;ROW(),$A:$A,0))," ")</f>
        <v>DHR 2010 (DW LINK)</v>
      </c>
      <c r="CL2" s="257" t="str">
        <f ca="1">IF(ISNUMBER(MATCH(CL$1&amp;ROW(),$A:$A,0)),INDEX(OFFSET(Chart_list_net!$B$3,0,0,COUNTA(Chart_list_net!$B$4:$B$2017),),MATCH(CL$1&amp;ROW(),$A:$A,0))," ")</f>
        <v>HARISSA</v>
      </c>
      <c r="CM2" s="257" t="str">
        <f ca="1">IF(ISNUMBER(MATCH(CM$1&amp;ROW(),$A:$A,0)),INDEX(OFFSET(Chart_list_net!$B$3,0,0,COUNTA(Chart_list_net!$B$4:$B$2017),),MATCH(CM$1&amp;ROW(),$A:$A,0))," ")</f>
        <v>El CUERVO</v>
      </c>
      <c r="CN2" s="257" t="str">
        <f ca="1">IF(ISNUMBER(MATCH(CN$1&amp;ROW(),$A:$A,0)),INDEX(OFFSET(Chart_list_net!$B$3,0,0,COUNTA(Chart_list_net!$B$4:$B$2017),),MATCH(CN$1&amp;ROW(),$A:$A,0))," ")</f>
        <v>G-150</v>
      </c>
      <c r="CO2" s="257" t="str">
        <f ca="1">IF(ISNUMBER(MATCH(CO$1&amp;ROW(),$A:$A,0)),INDEX(OFFSET(Chart_list_net!$B$3,0,0,COUNTA(Chart_list_net!$B$4:$B$2017),),MATCH(CO$1&amp;ROW(),$A:$A,0))," ")</f>
        <v>FURAX</v>
      </c>
      <c r="CP2" s="257" t="str">
        <f ca="1">IF(ISNUMBER(MATCH(CP$1&amp;ROW(),$A:$A,0)),INDEX(OFFSET(Chart_list_net!$B$3,0,0,COUNTA(Chart_list_net!$B$4:$B$2017),),MATCH(CP$1&amp;ROW(),$A:$A,0))," ")</f>
        <v>TUES DH 2010</v>
      </c>
      <c r="CQ2" s="257" t="str">
        <f ca="1">IF(ISNUMBER(MATCH(CQ$1&amp;ROW(),$A:$A,0)),INDEX(OFFSET(Chart_list_net!$B$3,0,0,COUNTA(Chart_list_net!$B$4:$B$2017),),MATCH(CQ$1&amp;ROW(),$A:$A,0))," ")</f>
        <v>ASR 7 2009</v>
      </c>
      <c r="CR2" s="257" t="str">
        <f ca="1">IF(ISNUMBER(MATCH(CR$1&amp;ROW(),$A:$A,0)),INDEX(OFFSET(Chart_list_net!$B$3,0,0,COUNTA(Chart_list_net!$B$4:$B$2017),),MATCH(CR$1&amp;ROW(),$A:$A,0))," ")</f>
        <v>G1</v>
      </c>
      <c r="CS2" s="257" t="str">
        <f ca="1">IF(ISNUMBER(MATCH(CS$1&amp;ROW(),$A:$A,0)),INDEX(OFFSET(Chart_list_net!$B$3,0,0,COUNTA(Chart_list_net!$B$4:$B$2017),),MATCH(CS$1&amp;ROW(),$A:$A,0))," ")</f>
        <v>F11 AM</v>
      </c>
      <c r="CT2" s="257"/>
      <c r="CU2" s="561" t="str">
        <f>IF(ISNUMBER(MATCH(CU$1&amp;ROW(),$A:$A,0)),INDEX(#REF!,MATCH(CU$1&amp;ROW(),$A:$A,0))," ")</f>
        <v xml:space="preserve"> </v>
      </c>
      <c r="CV2" s="561" t="str">
        <f>IF(ISNUMBER(MATCH(CV$1&amp;ROW(),$A:$A,0)),INDEX(#REF!,MATCH(CV$1&amp;ROW(),$A:$A,0))," ")</f>
        <v xml:space="preserve"> </v>
      </c>
      <c r="CW2" s="561" t="str">
        <f>IF(ISNUMBER(MATCH(CW$1&amp;ROW(),$A:$A,0)),INDEX(#REF!,MATCH(CW$1&amp;ROW(),$A:$A,0))," ")</f>
        <v xml:space="preserve"> </v>
      </c>
      <c r="CX2" s="561" t="str">
        <f>IF(ISNUMBER(MATCH(CX$1&amp;ROW(),$A:$A,0)),INDEX(#REF!,MATCH(CX$1&amp;ROW(),$A:$A,0))," ")</f>
        <v xml:space="preserve"> </v>
      </c>
    </row>
    <row r="3" spans="1:503" x14ac:dyDescent="0.2">
      <c r="A3" s="257" t="str">
        <f>Chart_list_net!A5&amp;Chart_list_net!C5</f>
        <v>ALUTECH3</v>
      </c>
      <c r="C3" s="567" t="str">
        <f ca="1">IF(ISNUMBER(MATCH(C$1&amp;ROW(),$A:$A,0)),INDEX(OFFSET(Chart_list_net!$B$3,0,0,COUNTA(Chart_list_net!$B$4:$B$2017),),MATCH(C$1&amp;ROW(),$A:$A,0))," ")</f>
        <v>FANES</v>
      </c>
      <c r="D3" s="567" t="str">
        <f ca="1">IF(ISNUMBER(MATCH(D$1&amp;ROW(),$A:$A,0)),INDEX(OFFSET(Chart_list_net!$B$3,0,0,COUNTA(Chart_list_net!$B$4:$B$2017),),MATCH(D$1&amp;ROW(),$A:$A,0))," ")</f>
        <v>LL180</v>
      </c>
      <c r="E3" s="257"/>
      <c r="F3" s="257" t="str">
        <f ca="1">IF(ISNUMBER(MATCH(F$1&amp;ROW(),$A:$A,0)),INDEX(OFFSET(Chart_list_net!$B$3,0,0,COUNTA(Chart_list_net!$B$4:$B$2017),),MATCH(F$1&amp;ROW(),$A:$A,0))," ")</f>
        <v>SCHYTE  8"</v>
      </c>
      <c r="G3" s="257" t="str">
        <f ca="1">IF(ISNUMBER(MATCH(G$1&amp;ROW(),$A:$A,0)),INDEX(OFFSET(Chart_list_net!$B$3,0,0,COUNTA(Chart_list_net!$B$4:$B$2017),),MATCH(G$1&amp;ROW(),$A:$A,0))," ")</f>
        <v>TRAILFOX 2009/2011</v>
      </c>
      <c r="H3" s="257"/>
      <c r="I3" s="257" t="str">
        <f ca="1">IF(ISNUMBER(MATCH(I$1&amp;ROW(),$A:$A,0)),INDEX(OFFSET(Chart_list_net!$B$3,0,0,COUNTA(Chart_list_net!$B$4:$B$2017),),MATCH(I$1&amp;ROW(),$A:$A,0))," ")</f>
        <v>The ONE</v>
      </c>
      <c r="J3" s="257"/>
      <c r="K3" s="257" t="str">
        <f ca="1">IF(ISNUMBER(MATCH(K$1&amp;ROW(),$A:$A,0)),INDEX(OFFSET(Chart_list_net!$B$3,0,0,COUNTA(Chart_list_net!$B$4:$B$2017),),MATCH(K$1&amp;ROW(),$A:$A,0))," ")</f>
        <v>STRIVE</v>
      </c>
      <c r="L3" s="257"/>
      <c r="M3" s="257" t="str">
        <f ca="1">IF(ISNUMBER(MATCH(M$1&amp;ROW(),$A:$A,0)),INDEX(OFFSET(Chart_list_net!$B$3,0,0,COUNTA(Chart_list_net!$B$4:$B$2017),),MATCH(M$1&amp;ROW(),$A:$A,0))," ")</f>
        <v>SQUIRREL</v>
      </c>
      <c r="N3" s="257"/>
      <c r="O3" s="257"/>
      <c r="P3" s="257" t="str">
        <f ca="1">IF(ISNUMBER(MATCH(P$1&amp;ROW(),$A:$A,0)),INDEX(OFFSET(Chart_list_net!$B$3,0,0,COUNTA(Chart_list_net!$B$4:$B$2017),),MATCH(P$1&amp;ROW(),$A:$A,0))," ")</f>
        <v>META SX 2012/2013</v>
      </c>
      <c r="Q3" s="257" t="str">
        <f ca="1">IF(ISNUMBER(MATCH(Q$1&amp;ROW(),$A:$A,0)),INDEX(OFFSET(Chart_list_net!$B$3,0,0,COUNTA(Chart_list_net!$B$4:$B$2017),),MATCH(Q$1&amp;ROW(),$A:$A,0))," ")</f>
        <v>KONIG 7.8 203mm</v>
      </c>
      <c r="R3" s="257" t="str">
        <f ca="1">IF(ISNUMBER(MATCH(R$1&amp;ROW(),$A:$A,0)),INDEX(OFFSET(Chart_list_net!$B$3,0,0,COUNTA(Chart_list_net!$B$4:$B$2017),),MATCH(R$1&amp;ROW(),$A:$A,0))," ")</f>
        <v>HUSTER</v>
      </c>
      <c r="S3" s="257" t="str">
        <f ca="1">IF(ISNUMBER(MATCH(S$1&amp;ROW(),$A:$A,0)),INDEX(OFFSET(Chart_list_net!$B$3,0,0,COUNTA(Chart_list_net!$B$4:$B$2017),),MATCH(S$1&amp;ROW(),$A:$A,0))," ")</f>
        <v>PROTO DH 2011</v>
      </c>
      <c r="T3" s="257" t="str">
        <f ca="1">IF(ISNUMBER(MATCH(T$1&amp;ROW(),$A:$A,0)),INDEX(OFFSET(Chart_list_net!$B$3,0,0,COUNTA(Chart_list_net!$B$4:$B$2017),),MATCH(T$1&amp;ROW(),$A:$A,0))," ")</f>
        <v>TRAIL 29</v>
      </c>
      <c r="U3" s="257" t="str">
        <f ca="1">IF(ISNUMBER(MATCH(U$1&amp;ROW(),$A:$A,0)),INDEX(OFFSET(Chart_list_net!$B$3,0,0,COUNTA(Chart_list_net!$B$4:$B$2017),),MATCH(U$1&amp;ROW(),$A:$A,0))," ")</f>
        <v>TWO 15 DH</v>
      </c>
      <c r="V3" s="257" t="str">
        <f ca="1">IF(ISNUMBER(MATCH(V$1&amp;ROW(),$A:$A,0)),INDEX(OFFSET(Chart_list_net!$B$3,0,0,COUNTA(Chart_list_net!$B$4:$B$2017),),MATCH(V$1&amp;ROW(),$A:$A,0))," ")</f>
        <v>DIXON SPLIT PIVOT 2013/2014 (alu or carbon)</v>
      </c>
      <c r="W3" s="257" t="str">
        <f ca="1">IF(ISNUMBER(MATCH(W$1&amp;ROW(),$A:$A,0)),INDEX(OFFSET(Chart_list_net!$B$3,0,0,COUNTA(Chart_list_net!$B$4:$B$2017),),MATCH(W$1&amp;ROW(),$A:$A,0))," ")</f>
        <v>DESTRUCTOR 2 proto 1</v>
      </c>
      <c r="X3" s="257"/>
      <c r="Y3" s="257" t="str">
        <f ca="1">IF(ISNUMBER(MATCH(Y$1&amp;ROW(),$A:$A,0)),INDEX(OFFSET(Chart_list_net!$B$3,0,0,COUNTA(Chart_list_net!$B$4:$B$2017),),MATCH(Y$1&amp;ROW(),$A:$A,0))," ")</f>
        <v>MOMENT</v>
      </c>
      <c r="Z3" s="257" t="str">
        <f ca="1">IF(ISNUMBER(MATCH(Z$1&amp;ROW(),$A:$A,0)),INDEX(OFFSET(Chart_list_net!$B$3,0,0,COUNTA(Chart_list_net!$B$4:$B$2017),),MATCH(Z$1&amp;ROW(),$A:$A,0))," ")</f>
        <v>REVOLT 2010</v>
      </c>
      <c r="AA3" s="257"/>
      <c r="AB3" s="257"/>
      <c r="AC3" s="257"/>
      <c r="AD3" s="257" t="str">
        <f ca="1">IF(ISNUMBER(MATCH(AD$1&amp;ROW(),$A:$A,0)),INDEX(OFFSET(Chart_list_net!$B$3,0,0,COUNTA(Chart_list_net!$B$4:$B$2017),),MATCH(AD$1&amp;ROW(),$A:$A,0))," ")</f>
        <v>TRANCE 27,5'' 2014 (all models)</v>
      </c>
      <c r="AE3" s="257" t="str">
        <f ca="1">IF(ISNUMBER(MATCH(AE$1&amp;ROW(),$A:$A,0)),INDEX(OFFSET(Chart_list_net!$B$3,0,0,COUNTA(Chart_list_net!$B$4:$B$2017),),MATCH(AE$1&amp;ROW(),$A:$A,0))," ")</f>
        <v>FURY 2010</v>
      </c>
      <c r="AF3" s="257"/>
      <c r="AH3" s="257" t="str">
        <f ca="1">IF(ISNUMBER(MATCH(AH$1&amp;ROW(),$A:$A,0)),INDEX(OFFSET(Chart_list_net!$B$3,0,0,COUNTA(Chart_list_net!$B$4:$B$2017),),MATCH(AH$1&amp;ROW(),$A:$A,0))," ")</f>
        <v>VP TRACER</v>
      </c>
      <c r="AI3" s="257" t="str">
        <f ca="1">IF(ISNUMBER(MATCH(AI$1&amp;ROW(),$A:$A,0)),INDEX(OFFSET(Chart_list_net!$B$3,0,0,COUNTA(Chart_list_net!$B$4:$B$2017),),MATCH(AI$1&amp;ROW(),$A:$A,0))," ")</f>
        <v>SUNDAY DH 2007 + Biellette BOS (150807-D-022)</v>
      </c>
      <c r="AJ3" s="257" t="str">
        <f ca="1">IF(ISNUMBER(MATCH(AJ$1&amp;ROW(),$A:$A,0)),INDEX(OFFSET(Chart_list_net!$B$3,0,0,COUNTA(Chart_list_net!$B$4:$B$2017),),MATCH(AJ$1&amp;ROW(),$A:$A,0))," ")</f>
        <v>MOJO HD 140</v>
      </c>
      <c r="AK3" s="257"/>
      <c r="AL3" s="257"/>
      <c r="AM3" s="257"/>
      <c r="AN3" s="257"/>
      <c r="AO3" s="257" t="str">
        <f ca="1">IF(ISNUMBER(MATCH(AO$1&amp;ROW(),$A:$A,0)),INDEX(OFFSET(Chart_list_net!$B$3,0,0,COUNTA(Chart_list_net!$B$4:$B$2017),),MATCH(AO$1&amp;ROW(),$A:$A,0))," ")</f>
        <v>ENDORPHIN</v>
      </c>
      <c r="AP3" s="257" t="str">
        <f ca="1">IF(ISNUMBER(MATCH(AP$1&amp;ROW(),$A:$A,0)),INDEX(OFFSET(Chart_list_net!$B$3,0,0,COUNTA(Chart_list_net!$B$4:$B$2017),),MATCH(AP$1&amp;ROW(),$A:$A,0))," ")</f>
        <v>ENTOURAGE 2012</v>
      </c>
      <c r="AQ3" s="257" t="str">
        <f ca="1">IF(ISNUMBER(MATCH(AQ$1&amp;ROW(),$A:$A,0)),INDEX(OFFSET(Chart_list_net!$B$3,0,0,COUNTA(Chart_list_net!$B$4:$B$2017),),MATCH(AQ$1&amp;ROW(),$A:$A,0))," ")</f>
        <v xml:space="preserve"> </v>
      </c>
      <c r="AR3" s="257"/>
      <c r="AS3" s="257" t="str">
        <f ca="1">IF(ISNUMBER(MATCH(AS$1&amp;ROW(),$A:$A,0)),INDEX(OFFSET(Chart_list_net!$B$3,0,0,COUNTA(Chart_list_net!$B$4:$B$2017),),MATCH(AS$1&amp;ROW(),$A:$A,0))," ")</f>
        <v>APHEX - TRIBUTE 2009</v>
      </c>
      <c r="AT3" s="257" t="str">
        <f ca="1">IF(ISNUMBER(MATCH(AT$1&amp;ROW(),$A:$A,0)),INDEX(OFFSET(Chart_list_net!$B$3,0,0,COUNTA(Chart_list_net!$B$4:$B$2017),),MATCH(AT$1&amp;ROW(),$A:$A,0))," ")</f>
        <v>AGILE</v>
      </c>
      <c r="AU3" s="257" t="str">
        <f ca="1">IF(ISNUMBER(MATCH(AU$1&amp;ROW(),$A:$A,0)),INDEX(OFFSET(Chart_list_net!$B$3,0,0,COUNTA(Chart_list_net!$B$4:$B$2017),),MATCH(AU$1&amp;ROW(),$A:$A,0))," ")</f>
        <v>DH 920 / 720</v>
      </c>
      <c r="AV3" s="257" t="str">
        <f ca="1">IF(ISNUMBER(MATCH(AV$1&amp;ROW(),$A:$A,0)),INDEX(OFFSET(Chart_list_net!$B$3,0,0,COUNTA(Chart_list_net!$B$4:$B$2017),),MATCH(AV$1&amp;ROW(),$A:$A,0))," ")</f>
        <v>HERB 180</v>
      </c>
      <c r="AW3" s="257" t="str">
        <f ca="1">IF(ISNUMBER(MATCH(AW$1&amp;ROW(),$A:$A,0)),INDEX(OFFSET(Chart_list_net!$B$3,0,0,COUNTA(Chart_list_net!$B$4:$B$2017),),MATCH(AW$1&amp;ROW(),$A:$A,0))," ")</f>
        <v>301 140mm</v>
      </c>
      <c r="AX3" s="257"/>
      <c r="AY3" s="257"/>
      <c r="AZ3" s="257"/>
      <c r="BA3" s="257"/>
      <c r="BB3" s="257" t="str">
        <f ca="1">IF(ISNUMBER(MATCH(BB$1&amp;ROW(),$A:$A,0)),INDEX(OFFSET(Chart_list_net!$B$3,0,0,COUNTA(Chart_list_net!$B$4:$B$2017),),MATCH(BB$1&amp;ROW(),$A:$A,0))," ")</f>
        <v>BOLDER 150</v>
      </c>
      <c r="BC3" s="257" t="str">
        <f ca="1">IF(ISNUMBER(MATCH(BC$1&amp;ROW(),$A:$A,0)),INDEX(OFFSET(Chart_list_net!$B$3,0,0,COUNTA(Chart_list_net!$B$4:$B$2017),),MATCH(BC$1&amp;ROW(),$A:$A,0))," ")</f>
        <v>SHORE</v>
      </c>
      <c r="BD3" s="257" t="str">
        <f ca="1">IF(ISNUMBER(MATCH(BD$1&amp;ROW(),$A:$A,0)),INDEX(OFFSET(Chart_list_net!$B$3,0,0,COUNTA(Chart_list_net!$B$4:$B$2017),),MATCH(BD$1&amp;ROW(),$A:$A,0))," ")</f>
        <v>FOXY 2010/2011/2012/2013</v>
      </c>
      <c r="BE3" s="257" t="str">
        <f ca="1">IF(ISNUMBER(MATCH(BE$1&amp;ROW(),$A:$A,0)),INDEX(OFFSET(Chart_list_net!$B$3,0,0,COUNTA(Chart_list_net!$B$4:$B$2017),),MATCH(BE$1&amp;ROW(),$A:$A,0))," ")</f>
        <v>SUKUMA 2012</v>
      </c>
      <c r="BF3" s="257"/>
      <c r="BG3" s="257" t="str">
        <f ca="1">IF(ISNUMBER(MATCH(BG$1&amp;ROW(),$A:$A,0)),INDEX(OFFSET(Chart_list_net!$B$3,0,0,COUNTA(Chart_list_net!$B$4:$B$2017),),MATCH(BG$1&amp;ROW(),$A:$A,0))," ")</f>
        <v>F4</v>
      </c>
      <c r="BH3" s="257" t="str">
        <f ca="1">IF(ISNUMBER(MATCH(BH$1&amp;ROW(),$A:$A,0)),INDEX(OFFSET(Chart_list_net!$B$3,0,0,COUNTA(Chart_list_net!$B$4:$B$2017),),MATCH(BH$1&amp;ROW(),$A:$A,0))," ")</f>
        <v>ION 16 26" / 650B</v>
      </c>
      <c r="BI3" s="257" t="str">
        <f ca="1">IF(ISNUMBER(MATCH(BI$1&amp;ROW(),$A:$A,0)),INDEX(OFFSET(Chart_list_net!$B$3,0,0,COUNTA(Chart_list_net!$B$4:$B$2017),),MATCH(BI$1&amp;ROW(),$A:$A,0))," ")</f>
        <v>AURUM</v>
      </c>
      <c r="BJ3" s="257"/>
      <c r="BK3" s="257"/>
      <c r="BL3" s="257" t="str">
        <f ca="1">IF(ISNUMBER(MATCH(BL$1&amp;ROW(),$A:$A,0)),INDEX(OFFSET(Chart_list_net!$B$3,0,0,COUNTA(Chart_list_net!$B$4:$B$2017),),MATCH(BL$1&amp;ROW(),$A:$A,0))," ")</f>
        <v>MEGA AM 2013</v>
      </c>
      <c r="BM3" s="257" t="str">
        <f ca="1">IF(ISNUMBER(MATCH(BM$1&amp;ROW(),$A:$A,0)),INDEX(OFFSET(Chart_list_net!$B$3,0,0,COUNTA(Chart_list_net!$B$4:$B$2017),),MATCH(BM$1&amp;ROW(),$A:$A,0))," ")</f>
        <v>FIVE 650B 2014</v>
      </c>
      <c r="BN3" s="257" t="str">
        <f ca="1">IF(ISNUMBER(MATCH(BN$1&amp;ROW(),$A:$A,0)),INDEX(OFFSET(Chart_list_net!$B$3,0,0,COUNTA(Chart_list_net!$B$4:$B$2017),),MATCH(BN$1&amp;ROW(),$A:$A,0))," ")</f>
        <v>RALLON V4 (2014)</v>
      </c>
      <c r="BO3" s="257"/>
      <c r="BP3" s="257" t="str">
        <f ca="1">IF(ISNUMBER(MATCH(BP$1&amp;ROW(),$A:$A,0)),INDEX(OFFSET(Chart_list_net!$B$3,0,0,COUNTA(Chart_list_net!$B$4:$B$2017),),MATCH(BP$1&amp;ROW(),$A:$A,0))," ")</f>
        <v>FIREBIRD 26'' (2009/2010/2011/2012/2013/2014)</v>
      </c>
      <c r="BQ3" s="257" t="str">
        <f ca="1">IF(ISNUMBER(MATCH(BQ$1&amp;ROW(),$A:$A,0)),INDEX(OFFSET(Chart_list_net!$B$3,0,0,COUNTA(Chart_list_net!$B$4:$B$2017),),MATCH(BQ$1&amp;ROW(),$A:$A,0))," ")</f>
        <v>COLLOSSUS AX 2011/2012/2013</v>
      </c>
      <c r="BR3" s="257"/>
      <c r="BS3" s="257"/>
      <c r="BT3" s="257" t="str">
        <f ca="1">IF(ISNUMBER(MATCH(BT$1&amp;ROW(),$A:$A,0)),INDEX(OFFSET(Chart_list_net!$B$3,0,0,COUNTA(Chart_list_net!$B$4:$B$2017),),MATCH(BT$1&amp;ROW(),$A:$A,0))," ")</f>
        <v>QBIKE empire 200</v>
      </c>
      <c r="BV3" s="257"/>
      <c r="BW3" s="257" t="str">
        <f ca="1">IF(ISNUMBER(MATCH(BW$1&amp;ROW(),$A:$A,0)),INDEX(OFFSET(Chart_list_net!$B$3,0,0,COUNTA(Chart_list_net!$B$4:$B$2017),),MATCH(BW$1&amp;ROW(),$A:$A,0))," ")</f>
        <v>SWITCH</v>
      </c>
      <c r="BX3" s="257" t="str">
        <f ca="1">IF(ISNUMBER(MATCH(BX$1&amp;ROW(),$A:$A,0)),INDEX(OFFSET(Chart_list_net!$B$3,0,0,COUNTA(Chart_list_net!$B$4:$B$2017),),MATCH(BX$1&amp;ROW(),$A:$A,0))," ")</f>
        <v xml:space="preserve">UNCLE JIMBO 2014 </v>
      </c>
      <c r="BY3" s="257"/>
      <c r="BZ3" s="257" t="str">
        <f ca="1">IF(ISNUMBER(MATCH(BZ$1&amp;ROW(),$A:$A,0)),INDEX(OFFSET(Chart_list_net!$B$3,0,0,COUNTA(Chart_list_net!$B$4:$B$2017),),MATCH(BZ$1&amp;ROW(),$A:$A,0))," ")</f>
        <v>SOLO 650B (Carb or Alu) 2013/2014</v>
      </c>
      <c r="CA3" s="257" t="str">
        <f ca="1">IF(ISNUMBER(MATCH(CA$1&amp;ROW(),$A:$A,0)),INDEX(OFFSET(Chart_list_net!$B$3,0,0,COUNTA(Chart_list_net!$B$4:$B$2017),),MATCH(CA$1&amp;ROW(),$A:$A,0))," ")</f>
        <v>ARIEL 16X</v>
      </c>
      <c r="CB3" s="257" t="str">
        <f ca="1">IF(ISNUMBER(MATCH(CB$1&amp;ROW(),$A:$A,0)),INDEX(OFFSET(Chart_list_net!$B$3,0,0,COUNTA(Chart_list_net!$B$4:$B$2017),),MATCH(CB$1&amp;ROW(),$A:$A,0))," ")</f>
        <v>HIGHT OCTANE 222 / 180</v>
      </c>
      <c r="CC3" s="257" t="str">
        <f ca="1">IF(ISNUMBER(MATCH(CC$1&amp;ROW(),$A:$A,0)),INDEX(OFFSET(Chart_list_net!$B$3,0,0,COUNTA(Chart_list_net!$B$4:$B$2017),),MATCH(CC$1&amp;ROW(),$A:$A,0))," ")</f>
        <v>PITCH</v>
      </c>
      <c r="CD3" s="257"/>
      <c r="CE3" s="257"/>
      <c r="CF3" s="257"/>
      <c r="CG3" s="257"/>
      <c r="CH3" s="257"/>
      <c r="CI3" s="257" t="str">
        <f ca="1">IF(ISNUMBER(MATCH(CI$1&amp;ROW(),$A:$A,0)),INDEX(OFFSET(Chart_list_net!$B$3,0,0,COUNTA(Chart_list_net!$B$4:$B$2017),),MATCH(CI$1&amp;ROW(),$A:$A,0))," ")</f>
        <v>BLINDSIDE 2011 / 170</v>
      </c>
      <c r="CJ3" s="257" t="str">
        <f ca="1">IF(ISNUMBER(MATCH(CJ$1&amp;ROW(),$A:$A,0)),INDEX(OFFSET(Chart_list_net!$B$3,0,0,COUNTA(Chart_list_net!$B$4:$B$2017),),MATCH(CJ$1&amp;ROW(),$A:$A,0))," ")</f>
        <v>REMEDY 2009 (not possible from 2010 / non standard lenght and stroke)</v>
      </c>
      <c r="CK3" s="257" t="str">
        <f ca="1">IF(ISNUMBER(MATCH(CK$1&amp;ROW(),$A:$A,0)),INDEX(OFFSET(Chart_list_net!$B$3,0,0,COUNTA(Chart_list_net!$B$4:$B$2017),),MATCH(CK$1&amp;ROW(),$A:$A,0))," ")</f>
        <v>FIVE SPOT</v>
      </c>
      <c r="CL3" s="257"/>
      <c r="CM3" s="257"/>
      <c r="CO3" s="257"/>
      <c r="CP3" s="257" t="str">
        <f ca="1">IF(ISNUMBER(MATCH(CP$1&amp;ROW(),$A:$A,0)),INDEX(OFFSET(Chart_list_net!$B$3,0,0,COUNTA(Chart_list_net!$B$4:$B$2017),),MATCH(CP$1&amp;ROW(),$A:$A,0))," ")</f>
        <v>TUES DH 2.0</v>
      </c>
      <c r="CQ3" s="257" t="str">
        <f ca="1">IF(ISNUMBER(MATCH(CQ$1&amp;ROW(),$A:$A,0)),INDEX(OFFSET(Chart_list_net!$B$3,0,0,COUNTA(Chart_list_net!$B$4:$B$2017),),MATCH(CQ$1&amp;ROW(),$A:$A,0))," ")</f>
        <v>ASX 163</v>
      </c>
      <c r="CR3" s="257" t="str">
        <f ca="1">IF(ISNUMBER(MATCH(CR$1&amp;ROW(),$A:$A,0)),INDEX(OFFSET(Chart_list_net!$B$3,0,0,COUNTA(Chart_list_net!$B$4:$B$2017),),MATCH(CR$1&amp;ROW(),$A:$A,0))," ")</f>
        <v>G2</v>
      </c>
      <c r="CS3" s="257" t="str">
        <f ca="1">IF(ISNUMBER(MATCH(CS$1&amp;ROW(),$A:$A,0)),INDEX(OFFSET(Chart_list_net!$B$3,0,0,COUNTA(Chart_list_net!$B$4:$B$2017),),MATCH(CS$1&amp;ROW(),$A:$A,0))," ")</f>
        <v>F22 FR</v>
      </c>
      <c r="CT3" s="257"/>
      <c r="CU3" s="257"/>
      <c r="CV3" s="257"/>
      <c r="CW3" s="257"/>
      <c r="CX3" s="257"/>
    </row>
    <row r="4" spans="1:503" ht="15.75" thickBot="1" x14ac:dyDescent="0.25">
      <c r="A4" s="257" t="str">
        <f>Chart_list_net!A6&amp;Chart_list_net!C6</f>
        <v>ALUTECH4</v>
      </c>
      <c r="C4" s="567" t="str">
        <f ca="1">IF(ISNUMBER(MATCH(C$1&amp;ROW(),$A:$A,0)),INDEX(OFFSET(Chart_list_net!$B$3,0,0,COUNTA(Chart_list_net!$B$4:$B$2017),),MATCH(C$1&amp;ROW(),$A:$A,0))," ")</f>
        <v>FANES 3,0</v>
      </c>
      <c r="D4" s="567" t="str">
        <f ca="1">IF(ISNUMBER(MATCH(D$1&amp;ROW(),$A:$A,0)),INDEX(OFFSET(Chart_list_net!$B$3,0,0,COUNTA(Chart_list_net!$B$4:$B$2017),),MATCH(D$1&amp;ROW(),$A:$A,0))," ")</f>
        <v>LIFE LINE DH 2010</v>
      </c>
      <c r="E4" s="257"/>
      <c r="F4" s="257" t="str">
        <f ca="1">IF(ISNUMBER(MATCH(F$1&amp;ROW(),$A:$A,0)),INDEX(OFFSET(Chart_list_net!$B$3,0,0,COUNTA(Chart_list_net!$B$4:$B$2017),),MATCH(F$1&amp;ROW(),$A:$A,0))," ")</f>
        <v>SCYTHE 216 DH</v>
      </c>
      <c r="G4" s="257" t="str">
        <f ca="1">IF(ISNUMBER(MATCH(G$1&amp;ROW(),$A:$A,0)),INDEX(OFFSET(Chart_list_net!$B$3,0,0,COUNTA(Chart_list_net!$B$4:$B$2017),),MATCH(G$1&amp;ROW(),$A:$A,0))," ")</f>
        <v>SUPERTRAIL 2008/2010</v>
      </c>
      <c r="H4" s="257"/>
      <c r="I4" s="257" t="str">
        <f ca="1">IF(ISNUMBER(MATCH(I$1&amp;ROW(),$A:$A,0)),INDEX(OFFSET(Chart_list_net!$B$3,0,0,COUNTA(Chart_list_net!$B$4:$B$2017),),MATCH(I$1&amp;ROW(),$A:$A,0))," ")</f>
        <v>JEDI</v>
      </c>
      <c r="J4" s="257"/>
      <c r="K4" s="257" t="str">
        <f ca="1">IF(ISNUMBER(MATCH(K$1&amp;ROW(),$A:$A,0)),INDEX(OFFSET(Chart_list_net!$B$3,0,0,COUNTA(Chart_list_net!$B$4:$B$2017),),MATCH(K$1&amp;ROW(),$A:$A,0))," ")</f>
        <v>TORQUE ES 2010</v>
      </c>
      <c r="L4" s="257"/>
      <c r="M4" s="257" t="str">
        <f ca="1">IF(ISNUMBER(MATCH(M$1&amp;ROW(),$A:$A,0)),INDEX(OFFSET(Chart_list_net!$B$3,0,0,COUNTA(Chart_list_net!$B$4:$B$2017),),MATCH(M$1&amp;ROW(),$A:$A,0))," ")</f>
        <v>ANNAKIN</v>
      </c>
      <c r="N4" s="257"/>
      <c r="O4" s="257"/>
      <c r="P4" s="257" t="str">
        <f ca="1">IF(ISNUMBER(MATCH(P$1&amp;ROW(),$A:$A,0)),INDEX(OFFSET(Chart_list_net!$B$3,0,0,COUNTA(Chart_list_net!$B$4:$B$2017),),MATCH(P$1&amp;ROW(),$A:$A,0))," ")</f>
        <v>META AM 650B 2014 (VIP only)</v>
      </c>
      <c r="Q4" s="257" t="str">
        <f ca="1">IF(ISNUMBER(MATCH(Q$1&amp;ROW(),$A:$A,0)),INDEX(OFFSET(Chart_list_net!$B$3,0,0,COUNTA(Chart_list_net!$B$4:$B$2017),),MATCH(Q$1&amp;ROW(),$A:$A,0))," ")</f>
        <v>CROWN 2011 (single shock layout)</v>
      </c>
      <c r="R4" s="257" t="str">
        <f ca="1">IF(ISNUMBER(MATCH(R$1&amp;ROW(),$A:$A,0)),INDEX(OFFSET(Chart_list_net!$B$3,0,0,COUNTA(Chart_list_net!$B$4:$B$2017),),MATCH(R$1&amp;ROW(),$A:$A,0))," ")</f>
        <v>CHOCKER</v>
      </c>
      <c r="S4" s="257"/>
      <c r="T4" s="257"/>
      <c r="U4" s="257"/>
      <c r="V4" s="257" t="str">
        <f ca="1">IF(ISNUMBER(MATCH(V$1&amp;ROW(),$A:$A,0)),INDEX(OFFSET(Chart_list_net!$B$3,0,0,COUNTA(Chart_list_net!$B$4:$B$2017),),MATCH(V$1&amp;ROW(),$A:$A,0))," ")</f>
        <v>WILSON SPLIT PIVOT 2011/2012/2013/2014 (carbon or alu)</v>
      </c>
      <c r="W4" s="257" t="str">
        <f ca="1">IF(ISNUMBER(MATCH(W$1&amp;ROW(),$A:$A,0)),INDEX(OFFSET(Chart_list_net!$B$3,0,0,COUNTA(Chart_list_net!$B$4:$B$2017),),MATCH(W$1&amp;ROW(),$A:$A,0))," ")</f>
        <v>DESTRUCTOR proto 2 / 203</v>
      </c>
      <c r="X4" s="257"/>
      <c r="Y4" s="257"/>
      <c r="Z4" s="257" t="str">
        <f ca="1">IF(ISNUMBER(MATCH(Z$1&amp;ROW(),$A:$A,0)),INDEX(OFFSET(Chart_list_net!$B$3,0,0,COUNTA(Chart_list_net!$B$4:$B$2017),),MATCH(Z$1&amp;ROW(),$A:$A,0))," ")</f>
        <v>UNDEAD 2013/2014</v>
      </c>
      <c r="AA4" s="257"/>
      <c r="AB4" s="257"/>
      <c r="AC4" s="257"/>
      <c r="AD4" s="257" t="str">
        <f ca="1">IF(ISNUMBER(MATCH(AD$1&amp;ROW(),$A:$A,0)),INDEX(OFFSET(Chart_list_net!$B$3,0,0,COUNTA(Chart_list_net!$B$4:$B$2017),),MATCH(AD$1&amp;ROW(),$A:$A,0))," ")</f>
        <v>REIGN 2013 (standard shock 200x50 for 152,4mm wheel travel)</v>
      </c>
      <c r="AE4" s="257" t="str">
        <f ca="1">IF(ISNUMBER(MATCH(AE$1&amp;ROW(),$A:$A,0)),INDEX(OFFSET(Chart_list_net!$B$3,0,0,COUNTA(Chart_list_net!$B$4:$B$2017),),MATCH(AE$1&amp;ROW(),$A:$A,0))," ")</f>
        <v>FORCE 2013</v>
      </c>
      <c r="AF4" s="257"/>
      <c r="AH4" s="257" t="str">
        <f ca="1">IF(ISNUMBER(MATCH(AH$1&amp;ROW(),$A:$A,0)),INDEX(OFFSET(Chart_list_net!$B$3,0,0,COUNTA(Chart_list_net!$B$4:$B$2017),),MATCH(AH$1&amp;ROW(),$A:$A,0))," ")</f>
        <v>TRACER 2 (5,75" travel)</v>
      </c>
      <c r="AI4" s="257" t="str">
        <f ca="1">IF(ISNUMBER(MATCH(AI$1&amp;ROW(),$A:$A,0)),INDEX(OFFSET(Chart_list_net!$B$3,0,0,COUNTA(Chart_list_net!$B$4:$B$2017),),MATCH(AI$1&amp;ROW(),$A:$A,0))," ")</f>
        <v>SACHEM</v>
      </c>
      <c r="AJ4" s="257" t="str">
        <f ca="1">IF(ISNUMBER(MATCH(AJ$1&amp;ROW(),$A:$A,0)),INDEX(OFFSET(Chart_list_net!$B$3,0,0,COUNTA(Chart_list_net!$B$4:$B$2017),),MATCH(AJ$1&amp;ROW(),$A:$A,0))," ")</f>
        <v>MOJO HD 160</v>
      </c>
      <c r="AK4" s="257"/>
      <c r="AL4" s="257"/>
      <c r="AM4" s="257"/>
      <c r="AN4" s="257"/>
      <c r="AO4" s="257" t="str">
        <f ca="1">IF(ISNUMBER(MATCH(AO$1&amp;ROW(),$A:$A,0)),INDEX(OFFSET(Chart_list_net!$B$3,0,0,COUNTA(Chart_list_net!$B$4:$B$2017),),MATCH(AO$1&amp;ROW(),$A:$A,0))," ")</f>
        <v>DELIRIUM</v>
      </c>
      <c r="AP4" s="257" t="str">
        <f ca="1">IF(ISNUMBER(MATCH(AP$1&amp;ROW(),$A:$A,0)),INDEX(OFFSET(Chart_list_net!$B$3,0,0,COUNTA(Chart_list_net!$B$4:$B$2017),),MATCH(AP$1&amp;ROW(),$A:$A,0))," ")</f>
        <v>OPERATOR DH  2011</v>
      </c>
      <c r="AQ4" s="257"/>
      <c r="AR4" s="257"/>
      <c r="AS4" s="257"/>
      <c r="AT4" s="257"/>
      <c r="AU4" s="257" t="str">
        <f ca="1">IF(ISNUMBER(MATCH(AU$1&amp;ROW(),$A:$A,0)),INDEX(OFFSET(Chart_list_net!$B$3,0,0,COUNTA(Chart_list_net!$B$4:$B$2017),),MATCH(AU$1&amp;ROW(),$A:$A,0))," ")</f>
        <v>DH 920/720 PENDBOX 2011/2012</v>
      </c>
      <c r="AV4" s="257" t="str">
        <f ca="1">IF(ISNUMBER(MATCH(AV$1&amp;ROW(),$A:$A,0)),INDEX(OFFSET(Chart_list_net!$B$3,0,0,COUNTA(Chart_list_net!$B$4:$B$2017),),MATCH(AV$1&amp;ROW(),$A:$A,0))," ")</f>
        <v>HERB DH</v>
      </c>
      <c r="AW4" s="257" t="str">
        <f ca="1">IF(ISNUMBER(MATCH(AW$1&amp;ROW(),$A:$A,0)),INDEX(OFFSET(Chart_list_net!$B$3,0,0,COUNTA(Chart_list_net!$B$4:$B$2017),),MATCH(AW$1&amp;ROW(),$A:$A,0))," ")</f>
        <v>301 160mm</v>
      </c>
      <c r="AX4" s="257"/>
      <c r="AY4" s="257"/>
      <c r="AZ4" s="257"/>
      <c r="BA4" s="257"/>
      <c r="BB4" s="257" t="str">
        <f ca="1">IF(ISNUMBER(MATCH(BB$1&amp;ROW(),$A:$A,0)),INDEX(OFFSET(Chart_list_net!$B$3,0,0,COUNTA(Chart_list_net!$B$4:$B$2017),),MATCH(BB$1&amp;ROW(),$A:$A,0))," ")</f>
        <v>BOLDER 160</v>
      </c>
      <c r="BC4" s="257"/>
      <c r="BD4" s="257" t="str">
        <f ca="1">IF(ISNUMBER(MATCH(BD$1&amp;ROW(),$A:$A,0)),INDEX(OFFSET(Chart_list_net!$B$3,0,0,COUNTA(Chart_list_net!$B$4:$B$2017),),MATCH(BD$1&amp;ROW(),$A:$A,0))," ")</f>
        <v>SUMMUM 2013</v>
      </c>
      <c r="BE4" s="257" t="str">
        <f ca="1">IF(ISNUMBER(MATCH(BE$1&amp;ROW(),$A:$A,0)),INDEX(OFFSET(Chart_list_net!$B$3,0,0,COUNTA(Chart_list_net!$B$4:$B$2017),),MATCH(BE$1&amp;ROW(),$A:$A,0))," ")</f>
        <v>ZUZA</v>
      </c>
      <c r="BF4" s="257"/>
      <c r="BG4" s="257" t="str">
        <f ca="1">IF(ISNUMBER(MATCH(BG$1&amp;ROW(),$A:$A,0)),INDEX(OFFSET(Chart_list_net!$B$3,0,0,COUNTA(Chart_list_net!$B$4:$B$2017),),MATCH(BG$1&amp;ROW(),$A:$A,0))," ")</f>
        <v>X EVO 3</v>
      </c>
      <c r="BH4" s="257" t="str">
        <f ca="1">IF(ISNUMBER(MATCH(BH$1&amp;ROW(),$A:$A,0)),INDEX(OFFSET(Chart_list_net!$B$3,0,0,COUNTA(Chart_list_net!$B$4:$B$2017),),MATCH(BH$1&amp;ROW(),$A:$A,0))," ")</f>
        <v>ION 20 197mm</v>
      </c>
      <c r="BI4" s="257" t="str">
        <f ca="1">IF(ISNUMBER(MATCH(BI$1&amp;ROW(),$A:$A,0)),INDEX(OFFSET(Chart_list_net!$B$3,0,0,COUNTA(Chart_list_net!$B$4:$B$2017),),MATCH(BI$1&amp;ROW(),$A:$A,0))," ")</f>
        <v>TRUAX</v>
      </c>
      <c r="BJ4" s="257"/>
      <c r="BK4" s="257"/>
      <c r="BL4" s="257" t="str">
        <f ca="1">IF(ISNUMBER(MATCH(BL$1&amp;ROW(),$A:$A,0)),INDEX(OFFSET(Chart_list_net!$B$3,0,0,COUNTA(Chart_list_net!$B$4:$B$2017),),MATCH(BL$1&amp;ROW(),$A:$A,0))," ")</f>
        <v>MEGA AM 275 2014</v>
      </c>
      <c r="BM4" s="257" t="str">
        <f ca="1">IF(ISNUMBER(MATCH(BM$1&amp;ROW(),$A:$A,0)),INDEX(OFFSET(Chart_list_net!$B$3,0,0,COUNTA(Chart_list_net!$B$4:$B$2017),),MATCH(BM$1&amp;ROW(),$A:$A,0))," ")</f>
        <v>ALPINE 160</v>
      </c>
      <c r="BN4" s="257"/>
      <c r="BO4" s="257"/>
      <c r="BP4" s="257" t="str">
        <f ca="1">IF(ISNUMBER(MATCH(BP$1&amp;ROW(),$A:$A,0)),INDEX(OFFSET(Chart_list_net!$B$3,0,0,COUNTA(Chart_list_net!$B$4:$B$2017),),MATCH(BP$1&amp;ROW(),$A:$A,0))," ")</f>
        <v>FIREBIRD 650B 2014</v>
      </c>
      <c r="BQ4" s="257"/>
      <c r="BR4" s="257"/>
      <c r="BS4" s="257"/>
      <c r="BT4" s="257"/>
      <c r="BV4" s="257"/>
      <c r="BW4" s="257" t="str">
        <f ca="1">IF(ISNUMBER(MATCH(BW$1&amp;ROW(),$A:$A,0)),INDEX(OFFSET(Chart_list_net!$B$3,0,0,COUNTA(Chart_list_net!$B$4:$B$2017),),MATCH(BW$1&amp;ROW(),$A:$A,0))," ")</f>
        <v>SLAYER 2011</v>
      </c>
      <c r="BX4" s="257"/>
      <c r="BY4" s="257"/>
      <c r="BZ4" s="257" t="str">
        <f ca="1">IF(ISNUMBER(MATCH(BZ$1&amp;ROW(),$A:$A,0)),INDEX(OFFSET(Chart_list_net!$B$3,0,0,COUNTA(Chart_list_net!$B$4:$B$2017),),MATCH(BZ$1&amp;ROW(),$A:$A,0))," ")</f>
        <v>HECKLER</v>
      </c>
      <c r="CA4" s="257" t="str">
        <f ca="1">IF(ISNUMBER(MATCH(CA$1&amp;ROW(),$A:$A,0)),INDEX(OFFSET(Chart_list_net!$B$3,0,0,COUNTA(Chart_list_net!$B$4:$B$2017),),MATCH(CA$1&amp;ROW(),$A:$A,0))," ")</f>
        <v>MYST 2011</v>
      </c>
      <c r="CB4" s="257" t="str">
        <f ca="1">IF(ISNUMBER(MATCH(CB$1&amp;ROW(),$A:$A,0)),INDEX(OFFSET(Chart_list_net!$B$3,0,0,COUNTA(Chart_list_net!$B$4:$B$2017),),MATCH(CB$1&amp;ROW(),$A:$A,0))," ")</f>
        <v>HIGHT OCTANE 222 / 210</v>
      </c>
      <c r="CC4" s="257" t="str">
        <f ca="1">IF(ISNUMBER(MATCH(CC$1&amp;ROW(),$A:$A,0)),INDEX(OFFSET(Chart_list_net!$B$3,0,0,COUNTA(Chart_list_net!$B$4:$B$2017),),MATCH(CC$1&amp;ROW(),$A:$A,0))," ")</f>
        <v>BIG HIT 2006/2007/2008</v>
      </c>
      <c r="CD4" s="257"/>
      <c r="CE4" s="257"/>
      <c r="CF4" s="257"/>
      <c r="CG4" s="257"/>
      <c r="CH4" s="257"/>
      <c r="CI4" s="257" t="str">
        <f ca="1">IF(ISNUMBER(MATCH(CI$1&amp;ROW(),$A:$A,0)),INDEX(OFFSET(Chart_list_net!$B$3,0,0,COUNTA(Chart_list_net!$B$4:$B$2017),),MATCH(CI$1&amp;ROW(),$A:$A,0))," ")</f>
        <v>BLINDSIDE 2011 / 190</v>
      </c>
      <c r="CJ4" s="257" t="str">
        <f ca="1">IF(ISNUMBER(MATCH(CJ$1&amp;ROW(),$A:$A,0)),INDEX(OFFSET(Chart_list_net!$B$3,0,0,COUNTA(Chart_list_net!$B$4:$B$2017),),MATCH(CJ$1&amp;ROW(),$A:$A,0))," ")</f>
        <v>FUEL EX 2009 (not possible from 2010 / non standard lenght and stroke)</v>
      </c>
      <c r="CK4" s="257" t="str">
        <f ca="1">IF(ISNUMBER(MATCH(CK$1&amp;ROW(),$A:$A,0)),INDEX(OFFSET(Chart_list_net!$B$3,0,0,COUNTA(Chart_list_net!$B$4:$B$2017),),MATCH(CK$1&amp;ROW(),$A:$A,0))," ")</f>
        <v>RFX</v>
      </c>
      <c r="CL4" s="257"/>
      <c r="CM4" s="257"/>
      <c r="CO4" s="257"/>
      <c r="CP4" s="257" t="str">
        <f ca="1">IF(ISNUMBER(MATCH(CP$1&amp;ROW(),$A:$A,0)),INDEX(OFFSET(Chart_list_net!$B$3,0,0,COUNTA(Chart_list_net!$B$4:$B$2017),),MATCH(CP$1&amp;ROW(),$A:$A,0))," ")</f>
        <v>WICKED 2013/2014</v>
      </c>
      <c r="CQ4" s="257" t="str">
        <f ca="1">IF(ISNUMBER(MATCH(CQ$1&amp;ROW(),$A:$A,0)),INDEX(OFFSET(Chart_list_net!$B$3,0,0,COUNTA(Chart_list_net!$B$4:$B$2017),),MATCH(CQ$1&amp;ROW(),$A:$A,0))," ")</f>
        <v>ASX 181</v>
      </c>
      <c r="CR4" s="257"/>
      <c r="CS4" s="314" t="s">
        <v>186</v>
      </c>
      <c r="CT4" s="257"/>
      <c r="CU4" s="257"/>
      <c r="CV4" s="257"/>
      <c r="CW4" s="257"/>
      <c r="CX4" s="257"/>
    </row>
    <row r="5" spans="1:503" x14ac:dyDescent="0.2">
      <c r="A5" s="257" t="str">
        <f>Chart_list_net!A7&amp;Chart_list_net!C7</f>
        <v>ALUTECH5</v>
      </c>
      <c r="C5" s="567" t="str">
        <f ca="1">IF(ISNUMBER(MATCH(C$1&amp;ROW(),$A:$A,0)),INDEX(OFFSET(Chart_list_net!$B$3,0,0,COUNTA(Chart_list_net!$B$4:$B$2017),),MATCH(C$1&amp;ROW(),$A:$A,0))," ")</f>
        <v>PUDEL</v>
      </c>
      <c r="D5" s="567" t="str">
        <f ca="1">IF(ISNUMBER(MATCH(D$1&amp;ROW(),$A:$A,0)),INDEX(OFFSET(Chart_list_net!$B$3,0,0,COUNTA(Chart_list_net!$B$4:$B$2017),),MATCH(D$1&amp;ROW(),$A:$A,0))," ")</f>
        <v>NANO DH 2011</v>
      </c>
      <c r="E5" s="257"/>
      <c r="F5" s="257" t="str">
        <f ca="1">IF(ISNUMBER(MATCH(F$1&amp;ROW(),$A:$A,0)),INDEX(OFFSET(Chart_list_net!$B$3,0,0,COUNTA(Chart_list_net!$B$4:$B$2017),),MATCH(F$1&amp;ROW(),$A:$A,0))," ")</f>
        <v>LEGEND  MK1</v>
      </c>
      <c r="G5" s="257"/>
      <c r="H5" s="257"/>
      <c r="I5" s="257" t="str">
        <f ca="1">IF(ISNUMBER(MATCH(I$1&amp;ROW(),$A:$A,0)),INDEX(OFFSET(Chart_list_net!$B$3,0,0,COUNTA(Chart_list_net!$B$4:$B$2017),),MATCH(I$1&amp;ROW(),$A:$A,0))," ")</f>
        <v>BALANCE</v>
      </c>
      <c r="J5" s="257"/>
      <c r="K5" s="257" t="str">
        <f ca="1">IF(ISNUMBER(MATCH(K$1&amp;ROW(),$A:$A,0)),INDEX(OFFSET(Chart_list_net!$B$3,0,0,COUNTA(Chart_list_net!$B$4:$B$2017),),MATCH(K$1&amp;ROW(),$A:$A,0))," ")</f>
        <v>FRX 2010</v>
      </c>
      <c r="L5" s="257"/>
      <c r="M5" s="257"/>
      <c r="N5" s="257"/>
      <c r="O5" s="257"/>
      <c r="P5" s="257" t="str">
        <f ca="1">IF(ISNUMBER(MATCH(P$1&amp;ROW(),$A:$A,0)),INDEX(OFFSET(Chart_list_net!$B$3,0,0,COUNTA(Chart_list_net!$B$4:$B$2017),),MATCH(P$1&amp;ROW(),$A:$A,0))," ")</f>
        <v>META AM 2012</v>
      </c>
      <c r="Q5" s="257"/>
      <c r="R5" s="257" t="str">
        <f ca="1">IF(ISNUMBER(MATCH(R$1&amp;ROW(),$A:$A,0)),INDEX(OFFSET(Chart_list_net!$B$3,0,0,COUNTA(Chart_list_net!$B$4:$B$2017),),MATCH(R$1&amp;ROW(),$A:$A,0))," ")</f>
        <v>SHOCKER 2011</v>
      </c>
      <c r="S5" s="257"/>
      <c r="T5" s="257"/>
      <c r="U5" s="257"/>
      <c r="V5" s="257" t="str">
        <f ca="1">IF(ISNUMBER(MATCH(V$1&amp;ROW(),$A:$A,0)),INDEX(OFFSET(Chart_list_net!$B$3,0,0,COUNTA(Chart_list_net!$B$4:$B$2017),),MATCH(V$1&amp;ROW(),$A:$A,0))," ")</f>
        <v>WILSON DH Front (before 2011)</v>
      </c>
      <c r="W5" s="257" t="str">
        <f ca="1">IF(ISNUMBER(MATCH(W$1&amp;ROW(),$A:$A,0)),INDEX(OFFSET(Chart_list_net!$B$3,0,0,COUNTA(Chart_list_net!$B$4:$B$2017),),MATCH(W$1&amp;ROW(),$A:$A,0))," ")</f>
        <v>DESTRUCTOR proto 2 / 219</v>
      </c>
      <c r="X5" s="257"/>
      <c r="Y5" s="257"/>
      <c r="Z5" s="257"/>
      <c r="AA5" s="257"/>
      <c r="AB5" s="257"/>
      <c r="AC5" s="257"/>
      <c r="AD5" s="257" t="str">
        <f ca="1">IF(ISNUMBER(MATCH(AD$1&amp;ROW(),$A:$A,0)),INDEX(OFFSET(Chart_list_net!$B$3,0,0,COUNTA(Chart_list_net!$B$4:$B$2017),),MATCH(AD$1&amp;ROW(),$A:$A,0))," ")</f>
        <v>REIGN X 2010</v>
      </c>
      <c r="AE5" s="257" t="str">
        <f ca="1">IF(ISNUMBER(MATCH(AE$1&amp;ROW(),$A:$A,0)),INDEX(OFFSET(Chart_list_net!$B$3,0,0,COUNTA(Chart_list_net!$B$4:$B$2017),),MATCH(AE$1&amp;ROW(),$A:$A,0))," ")</f>
        <v>FORCE 650B 2014</v>
      </c>
      <c r="AF5" s="257"/>
      <c r="AH5" s="257" t="str">
        <f ca="1">IF(ISNUMBER(MATCH(AH$1&amp;ROW(),$A:$A,0)),INDEX(OFFSET(Chart_list_net!$B$3,0,0,COUNTA(Chart_list_net!$B$4:$B$2017),),MATCH(AH$1&amp;ROW(),$A:$A,0))," ")</f>
        <v>TRACER 2 (6,25" travel)</v>
      </c>
      <c r="AI5" s="257" t="str">
        <f ca="1">IF(ISNUMBER(MATCH(AI$1&amp;ROW(),$A:$A,0)),INDEX(OFFSET(Chart_list_net!$B$3,0,0,COUNTA(Chart_list_net!$B$4:$B$2017),),MATCH(AI$1&amp;ROW(),$A:$A,0))," ")</f>
        <v>YAKUZA</v>
      </c>
      <c r="AJ5" s="257" t="str">
        <f ca="1">IF(ISNUMBER(MATCH(AJ$1&amp;ROW(),$A:$A,0)),INDEX(OFFSET(Chart_list_net!$B$3,0,0,COUNTA(Chart_list_net!$B$4:$B$2017),),MATCH(AJ$1&amp;ROW(),$A:$A,0))," ")</f>
        <v>MOJO HDR 650B</v>
      </c>
      <c r="AK5" s="257"/>
      <c r="AL5" s="257"/>
      <c r="AM5" s="257"/>
      <c r="AN5" s="257"/>
      <c r="AO5" s="257" t="str">
        <f ca="1">IF(ISNUMBER(MATCH(AO$1&amp;ROW(),$A:$A,0)),INDEX(OFFSET(Chart_list_net!$B$3,0,0,COUNTA(Chart_list_net!$B$4:$B$2017),),MATCH(AO$1&amp;ROW(),$A:$A,0))," ")</f>
        <v>PODIUM DH 2010/2011/2013/2013</v>
      </c>
      <c r="AP5" s="257" t="str">
        <f ca="1">IF(ISNUMBER(MATCH(AP$1&amp;ROW(),$A:$A,0)),INDEX(OFFSET(Chart_list_net!$B$3,0,0,COUNTA(Chart_list_net!$B$4:$B$2017),),MATCH(AP$1&amp;ROW(),$A:$A,0))," ")</f>
        <v>OPERATOR FR 2011</v>
      </c>
      <c r="AQ5" s="257"/>
      <c r="AR5" s="257"/>
      <c r="AS5" s="257"/>
      <c r="AT5" s="257"/>
      <c r="AU5" s="257" t="str">
        <f ca="1">IF(ISNUMBER(MATCH(AU$1&amp;ROW(),$A:$A,0)),INDEX(OFFSET(Chart_list_net!$B$3,0,0,COUNTA(Chart_list_net!$B$4:$B$2017),),MATCH(AU$1&amp;ROW(),$A:$A,0))," ")</f>
        <v>DH PENDBOX 2013</v>
      </c>
      <c r="AV5" s="257" t="str">
        <f ca="1">IF(ISNUMBER(MATCH(AV$1&amp;ROW(),$A:$A,0)),INDEX(OFFSET(Chart_list_net!$B$3,0,0,COUNTA(Chart_list_net!$B$4:$B$2017),),MATCH(AV$1&amp;ROW(),$A:$A,0))," ")</f>
        <v>160 V6</v>
      </c>
      <c r="AW5" s="257" t="str">
        <f ca="1">IF(ISNUMBER(MATCH(AW$1&amp;ROW(),$A:$A,0)),INDEX(OFFSET(Chart_list_net!$B$3,0,0,COUNTA(Chart_list_net!$B$4:$B$2017),),MATCH(AW$1&amp;ROW(),$A:$A,0))," ")</f>
        <v>301 MK10/MK11 2012/2013</v>
      </c>
      <c r="AX5" s="257"/>
      <c r="AY5" s="257"/>
      <c r="AZ5" s="257"/>
      <c r="BA5" s="257"/>
      <c r="BB5" s="257" t="str">
        <f ca="1">IF(ISNUMBER(MATCH(BB$1&amp;ROW(),$A:$A,0)),INDEX(OFFSET(Chart_list_net!$B$3,0,0,COUNTA(Chart_list_net!$B$4:$B$2017),),MATCH(BB$1&amp;ROW(),$A:$A,0))," ")</f>
        <v>DAMPER SX 175</v>
      </c>
      <c r="BC5" s="257"/>
      <c r="BD5" s="257" t="str">
        <f ca="1">IF(ISNUMBER(MATCH(BD$1&amp;ROW(),$A:$A,0)),INDEX(OFFSET(Chart_list_net!$B$3,0,0,COUNTA(Chart_list_net!$B$4:$B$2017),),MATCH(BD$1&amp;ROW(),$A:$A,0))," ")</f>
        <v>SUMMUM 2010/2011/2012</v>
      </c>
      <c r="BE5" s="257" t="str">
        <f ca="1">IF(ISNUMBER(MATCH(BE$1&amp;ROW(),$A:$A,0)),INDEX(OFFSET(Chart_list_net!$B$3,0,0,COUNTA(Chart_list_net!$B$4:$B$2017),),MATCH(BE$1&amp;ROW(),$A:$A,0))," ")</f>
        <v>MBUZI</v>
      </c>
      <c r="BF5" s="257"/>
      <c r="BG5" s="257"/>
      <c r="BH5" s="257" t="str">
        <f ca="1">IF(ISNUMBER(MATCH(BH$1&amp;ROW(),$A:$A,0)),INDEX(OFFSET(Chart_list_net!$B$3,0,0,COUNTA(Chart_list_net!$B$4:$B$2017),),MATCH(BH$1&amp;ROW(),$A:$A,0))," ")</f>
        <v>ION 20 217mm</v>
      </c>
      <c r="BI5" s="257" t="str">
        <f ca="1">IF(ISNUMBER(MATCH(BI$1&amp;ROW(),$A:$A,0)),INDEX(OFFSET(Chart_list_net!$B$3,0,0,COUNTA(Chart_list_net!$B$4:$B$2017),),MATCH(BI$1&amp;ROW(),$A:$A,0))," ")</f>
        <v>RANGE KILLER B (carb or alu) 650B (2013/2014)</v>
      </c>
      <c r="BJ5" s="257"/>
      <c r="BK5" s="257"/>
      <c r="BL5" s="257" t="str">
        <f ca="1">IF(ISNUMBER(MATCH(BL$1&amp;ROW(),$A:$A,0)),INDEX(OFFSET(Chart_list_net!$B$3,0,0,COUNTA(Chart_list_net!$B$4:$B$2017),),MATCH(BL$1&amp;ROW(),$A:$A,0))," ")</f>
        <v>MEGA TR 2013</v>
      </c>
      <c r="BM5" s="567">
        <f ca="1">IF(ISNUMBER(MATCH(BM$1&amp;ROW(),$A:$A,0)),INDEX(OFFSET(Chart_list_net!$B$3,0,0,COUNTA(Chart_list_net!$B$4:$B$2017),),MATCH(BM$1&amp;ROW(),$A:$A,0))," ")</f>
        <v>222</v>
      </c>
      <c r="BN5" s="257"/>
      <c r="BO5" s="257"/>
      <c r="BP5" s="257"/>
      <c r="BQ5" s="257"/>
      <c r="BR5" s="257"/>
      <c r="BS5" s="257"/>
      <c r="BT5" s="257"/>
      <c r="BV5" s="257"/>
      <c r="BW5" s="257" t="str">
        <f ca="1">IF(ISNUMBER(MATCH(BW$1&amp;ROW(),$A:$A,0)),INDEX(OFFSET(Chart_list_net!$B$3,0,0,COUNTA(Chart_list_net!$B$4:$B$2017),),MATCH(BW$1&amp;ROW(),$A:$A,0))," ")</f>
        <v>FLATLINE DH</v>
      </c>
      <c r="BX5" s="257"/>
      <c r="BY5" s="257"/>
      <c r="BZ5" s="257" t="str">
        <f ca="1">IF(ISNUMBER(MATCH(BZ$1&amp;ROW(),$A:$A,0)),INDEX(OFFSET(Chart_list_net!$B$3,0,0,COUNTA(Chart_list_net!$B$4:$B$2017),),MATCH(BZ$1&amp;ROW(),$A:$A,0))," ")</f>
        <v>HECKLER 650B 2013</v>
      </c>
      <c r="CA5" s="257"/>
      <c r="CB5" s="257" t="str">
        <f ca="1">IF(ISNUMBER(MATCH(CB$1&amp;ROW(),$A:$A,0)),INDEX(OFFSET(Chart_list_net!$B$3,0,0,COUNTA(Chart_list_net!$B$4:$B$2017),),MATCH(CB$1&amp;ROW(),$A:$A,0))," ")</f>
        <v>HIGHT OCTANE 222 / 240</v>
      </c>
      <c r="CC5" s="257" t="str">
        <f ca="1">IF(ISNUMBER(MATCH(CC$1&amp;ROW(),$A:$A,0)),INDEX(OFFSET(Chart_list_net!$B$3,0,0,COUNTA(Chart_list_net!$B$4:$B$2017),),MATCH(CC$1&amp;ROW(),$A:$A,0))," ")</f>
        <v>ENDURO 2010/2011</v>
      </c>
      <c r="CD5" s="257"/>
      <c r="CE5" s="257"/>
      <c r="CF5" s="257"/>
      <c r="CG5" s="257"/>
      <c r="CH5" s="257"/>
      <c r="CI5" s="257" t="str">
        <f ca="1">IF(ISNUMBER(MATCH(CI$1&amp;ROW(),$A:$A,0)),INDEX(OFFSET(Chart_list_net!$B$3,0,0,COUNTA(Chart_list_net!$B$4:$B$2017),),MATCH(CI$1&amp;ROW(),$A:$A,0))," ")</f>
        <v>BANDIT</v>
      </c>
      <c r="CJ5" s="257" t="str">
        <f ca="1">IF(ISNUMBER(MATCH(CJ$1&amp;ROW(),$A:$A,0)),INDEX(OFFSET(Chart_list_net!$B$3,0,0,COUNTA(Chart_list_net!$B$4:$B$2017),),MATCH(CJ$1&amp;ROW(),$A:$A,0))," ")</f>
        <v>SESSION 10</v>
      </c>
      <c r="CK5" s="257"/>
      <c r="CL5" s="257"/>
      <c r="CM5" s="257"/>
      <c r="CO5" s="257"/>
      <c r="CP5" s="257" t="str">
        <f ca="1">IF(ISNUMBER(MATCH(CP$1&amp;ROW(),$A:$A,0)),INDEX(OFFSET(Chart_list_net!$B$3,0,0,COUNTA(Chart_list_net!$B$4:$B$2017),),MATCH(CP$1&amp;ROW(),$A:$A,0))," ")</f>
        <v>WICKED 650B 2014</v>
      </c>
      <c r="CQ5" s="257" t="str">
        <f ca="1">IF(ISNUMBER(MATCH(CQ$1&amp;ROW(),$A:$A,0)),INDEX(OFFSET(Chart_list_net!$B$3,0,0,COUNTA(Chart_list_net!$B$4:$B$2017),),MATCH(CQ$1&amp;ROW(),$A:$A,0))," ")</f>
        <v>575 2005-2011</v>
      </c>
      <c r="CR5" s="257"/>
      <c r="CS5" s="257"/>
      <c r="CT5" s="257"/>
      <c r="CU5" s="257"/>
      <c r="CV5" s="257"/>
      <c r="CW5" s="257"/>
      <c r="CX5" s="257"/>
    </row>
    <row r="6" spans="1:503" x14ac:dyDescent="0.2">
      <c r="A6" s="257" t="str">
        <f>Chart_list_net!A8&amp;Chart_list_net!C8</f>
        <v>ANTIDOTE2</v>
      </c>
      <c r="C6" s="257"/>
      <c r="D6" s="257"/>
      <c r="E6" s="257"/>
      <c r="F6" s="257" t="str">
        <f ca="1">IF(ISNUMBER(MATCH(F$1&amp;ROW(),$A:$A,0)),INDEX(OFFSET(Chart_list_net!$B$3,0,0,COUNTA(Chart_list_net!$B$4:$B$2017),),MATCH(F$1&amp;ROW(),$A:$A,0))," ")</f>
        <v>LEGEND MK2</v>
      </c>
      <c r="G6" s="257"/>
      <c r="H6" s="257"/>
      <c r="I6" s="257"/>
      <c r="J6" s="257"/>
      <c r="K6" s="257" t="str">
        <f ca="1">IF(ISNUMBER(MATCH(K$1&amp;ROW(),$A:$A,0)),INDEX(OFFSET(Chart_list_net!$B$3,0,0,COUNTA(Chart_list_net!$B$4:$B$2017),),MATCH(K$1&amp;ROW(),$A:$A,0))," ")</f>
        <v>CANYON TORQUE FRX 2012</v>
      </c>
      <c r="L6" s="257"/>
      <c r="M6" s="257"/>
      <c r="N6" s="257"/>
      <c r="O6" s="257"/>
      <c r="P6" s="257" t="str">
        <f ca="1">IF(ISNUMBER(MATCH(P$1&amp;ROW(),$A:$A,0)),INDEX(OFFSET(Chart_list_net!$B$3,0,0,COUNTA(Chart_list_net!$B$4:$B$2017),),MATCH(P$1&amp;ROW(),$A:$A,0))," ")</f>
        <v>META AM29</v>
      </c>
      <c r="Q6" s="257"/>
      <c r="R6" s="257"/>
      <c r="S6" s="257"/>
      <c r="T6" s="257"/>
      <c r="U6" s="257"/>
      <c r="V6" s="257" t="str">
        <f ca="1">IF(ISNUMBER(MATCH(V$1&amp;ROW(),$A:$A,0)),INDEX(OFFSET(Chart_list_net!$B$3,0,0,COUNTA(Chart_list_net!$B$4:$B$2017),),MATCH(V$1&amp;ROW(),$A:$A,0))," ")</f>
        <v>WILSON DH rear (before 2011)</v>
      </c>
      <c r="W6" s="257"/>
      <c r="X6" s="257"/>
      <c r="Y6" s="257"/>
      <c r="Z6" s="257"/>
      <c r="AA6" s="257"/>
      <c r="AB6" s="257"/>
      <c r="AC6" s="257"/>
      <c r="AD6" s="257" t="str">
        <f ca="1">IF(ISNUMBER(MATCH(AD$1&amp;ROW(),$A:$A,0)),INDEX(OFFSET(Chart_list_net!$B$3,0,0,COUNTA(Chart_list_net!$B$4:$B$2017),),MATCH(AD$1&amp;ROW(),$A:$A,0))," ")</f>
        <v>REIGN X 2011/2012/2013</v>
      </c>
      <c r="AE6" s="257" t="str">
        <f ca="1">IF(ISNUMBER(MATCH(AE$1&amp;ROW(),$A:$A,0)),INDEX(OFFSET(Chart_list_net!$B$3,0,0,COUNTA(Chart_list_net!$B$4:$B$2017),),MATCH(AE$1&amp;ROW(),$A:$A,0))," ")</f>
        <v>FURY 2014</v>
      </c>
      <c r="AF6" s="257"/>
      <c r="AH6" s="257" t="str">
        <f ca="1">IF(ISNUMBER(MATCH(AH$1&amp;ROW(),$A:$A,0)),INDEX(OFFSET(Chart_list_net!$B$3,0,0,COUNTA(Chart_list_net!$B$4:$B$2017),),MATCH(AH$1&amp;ROW(),$A:$A,0))," ")</f>
        <v>TRACER 275 2013/2014 (5,5"travel)</v>
      </c>
      <c r="AI6" s="257"/>
      <c r="AJ6" s="257" t="str">
        <f ca="1">IF(ISNUMBER(MATCH(AJ$1&amp;ROW(),$A:$A,0)),INDEX(OFFSET(Chart_list_net!$B$3,0,0,COUNTA(Chart_list_net!$B$4:$B$2017),),MATCH(AJ$1&amp;ROW(),$A:$A,0))," ")</f>
        <v>MOJO HD3</v>
      </c>
      <c r="AK6" s="257"/>
      <c r="AL6" s="257"/>
      <c r="AM6" s="257"/>
      <c r="AN6" s="257"/>
      <c r="AO6" s="257"/>
      <c r="AP6" s="257" t="str">
        <f ca="1">IF(ISNUMBER(MATCH(AP$1&amp;ROW(),$A:$A,0)),INDEX(OFFSET(Chart_list_net!$B$3,0,0,COUNTA(Chart_list_net!$B$4:$B$2017),),MATCH(AP$1&amp;ROW(),$A:$A,0))," ")</f>
        <v>TANUKI</v>
      </c>
      <c r="AQ6" s="257"/>
      <c r="AR6" s="257"/>
      <c r="AS6" s="257"/>
      <c r="AT6" s="257"/>
      <c r="AU6" s="257" t="str">
        <f ca="1">IF(ISNUMBER(MATCH(AU$1&amp;ROW(),$A:$A,0)),INDEX(OFFSET(Chart_list_net!$B$3,0,0,COUNTA(Chart_list_net!$B$4:$B$2017),),MATCH(AU$1&amp;ROW(),$A:$A,0))," ")</f>
        <v>FROGGY 180</v>
      </c>
      <c r="AV6" s="257" t="str">
        <f ca="1">IF(ISNUMBER(MATCH(AV$1&amp;ROW(),$A:$A,0)),INDEX(OFFSET(Chart_list_net!$B$3,0,0,COUNTA(Chart_list_net!$B$4:$B$2017),),MATCH(AV$1&amp;ROW(),$A:$A,0))," ")</f>
        <v>180 V6</v>
      </c>
      <c r="AW6" s="257" t="str">
        <f ca="1">IF(ISNUMBER(MATCH(AW$1&amp;ROW(),$A:$A,0)),INDEX(OFFSET(Chart_list_net!$B$3,0,0,COUNTA(Chart_list_net!$B$4:$B$2017),),MATCH(AW$1&amp;ROW(),$A:$A,0))," ")</f>
        <v>601 MK1 165mm</v>
      </c>
      <c r="AX6" s="257"/>
      <c r="AY6" s="257"/>
      <c r="AZ6" s="257"/>
      <c r="BA6" s="257"/>
      <c r="BB6" s="257" t="str">
        <f ca="1">IF(ISNUMBER(MATCH(BB$1&amp;ROW(),$A:$A,0)),INDEX(OFFSET(Chart_list_net!$B$3,0,0,COUNTA(Chart_list_net!$B$4:$B$2017),),MATCH(BB$1&amp;ROW(),$A:$A,0))," ")</f>
        <v>DAMPER SX 160</v>
      </c>
      <c r="BC6" s="257"/>
      <c r="BD6" s="257" t="str">
        <f ca="1">IF(ISNUMBER(MATCH(BD$1&amp;ROW(),$A:$A,0)),INDEX(OFFSET(Chart_list_net!$B$3,0,0,COUNTA(Chart_list_net!$B$4:$B$2017),),MATCH(BD$1&amp;ROW(),$A:$A,0))," ")</f>
        <v>DURHAM 2009/2010/2011</v>
      </c>
      <c r="BE6" s="257" t="str">
        <f ca="1">IF(ISNUMBER(MATCH(BE$1&amp;ROW(),$A:$A,0)),INDEX(OFFSET(Chart_list_net!$B$3,0,0,COUNTA(Chart_list_net!$B$4:$B$2017),),MATCH(BE$1&amp;ROW(),$A:$A,0))," ")</f>
        <v>JABULA 2012</v>
      </c>
      <c r="BF6" s="257"/>
      <c r="BG6" s="257"/>
      <c r="BH6" s="257" t="str">
        <f ca="1">IF(ISNUMBER(MATCH(BH$1&amp;ROW(),$A:$A,0)),INDEX(OFFSET(Chart_list_net!$B$3,0,0,COUNTA(Chart_list_net!$B$4:$B$2017),),MATCH(BH$1&amp;ROW(),$A:$A,0))," ")</f>
        <v>ION 20 2014 650B</v>
      </c>
      <c r="BI6" s="257" t="str">
        <f ca="1">IF(ISNUMBER(MATCH(BI$1&amp;ROW(),$A:$A,0)),INDEX(OFFSET(Chart_list_net!$B$3,0,0,COUNTA(Chart_list_net!$B$4:$B$2017),),MATCH(BI$1&amp;ROW(),$A:$A,0))," ")</f>
        <v>SIGHT 2013</v>
      </c>
      <c r="BJ6" s="257"/>
      <c r="BK6" s="257"/>
      <c r="BL6" s="257" t="str">
        <f ca="1">IF(ISNUMBER(MATCH(BL$1&amp;ROW(),$A:$A,0)),INDEX(OFFSET(Chart_list_net!$B$3,0,0,COUNTA(Chart_list_net!$B$4:$B$2017),),MATCH(BL$1&amp;ROW(),$A:$A,0))," ")</f>
        <v>MEGA TR 275 2014</v>
      </c>
      <c r="BM6" s="567">
        <f ca="1">IF(ISNUMBER(MATCH(BM$1&amp;ROW(),$A:$A,0)),INDEX(OFFSET(Chart_list_net!$B$3,0,0,COUNTA(Chart_list_net!$B$4:$B$2017),),MATCH(BM$1&amp;ROW(),$A:$A,0))," ")</f>
        <v>223</v>
      </c>
      <c r="BN6" s="257"/>
      <c r="BO6" s="257"/>
      <c r="BP6" s="257"/>
      <c r="BQ6" s="257"/>
      <c r="BR6" s="257"/>
      <c r="BS6" s="257"/>
      <c r="BT6" s="257"/>
      <c r="BV6" s="257"/>
      <c r="BW6" s="257" t="str">
        <f ca="1">IF(ISNUMBER(MATCH(BW$1&amp;ROW(),$A:$A,0)),INDEX(OFFSET(Chart_list_net!$B$3,0,0,COUNTA(Chart_list_net!$B$4:$B$2017),),MATCH(BW$1&amp;ROW(),$A:$A,0))," ")</f>
        <v>FLATLINE FR</v>
      </c>
      <c r="BX6" s="257"/>
      <c r="BY6" s="257"/>
      <c r="BZ6" s="257" t="str">
        <f ca="1">IF(ISNUMBER(MATCH(BZ$1&amp;ROW(),$A:$A,0)),INDEX(OFFSET(Chart_list_net!$B$3,0,0,COUNTA(Chart_list_net!$B$4:$B$2017),),MATCH(BZ$1&amp;ROW(),$A:$A,0))," ")</f>
        <v>NOMAD V1 (2006/2008)</v>
      </c>
      <c r="CA6" s="257"/>
      <c r="CB6" s="257" t="str">
        <f ca="1">IF(ISNUMBER(MATCH(CB$1&amp;ROW(),$A:$A,0)),INDEX(OFFSET(Chart_list_net!$B$3,0,0,COUNTA(Chart_list_net!$B$4:$B$2017),),MATCH(CB$1&amp;ROW(),$A:$A,0))," ")</f>
        <v>GAMBLER DH 210</v>
      </c>
      <c r="CC6" s="257" t="str">
        <f ca="1">IF(ISNUMBER(MATCH(CC$1&amp;ROW(),$A:$A,0)),INDEX(OFFSET(Chart_list_net!$B$3,0,0,COUNTA(Chart_list_net!$B$4:$B$2017),),MATCH(CC$1&amp;ROW(),$A:$A,0))," ")</f>
        <v>BIG HIT 09</v>
      </c>
      <c r="CD6" s="257"/>
      <c r="CE6" s="257"/>
      <c r="CF6" s="257"/>
      <c r="CG6" s="257"/>
      <c r="CH6" s="257"/>
      <c r="CI6" s="257" t="str">
        <f ca="1">IF(ISNUMBER(MATCH(CI$1&amp;ROW(),$A:$A,0)),INDEX(OFFSET(Chart_list_net!$B$3,0,0,COUNTA(Chart_list_net!$B$4:$B$2017),),MATCH(CI$1&amp;ROW(),$A:$A,0))," ")</f>
        <v>BANDIT 2014 650B</v>
      </c>
      <c r="CJ6" s="257" t="str">
        <f ca="1">IF(ISNUMBER(MATCH(CJ$1&amp;ROW(),$A:$A,0)),INDEX(OFFSET(Chart_list_net!$B$3,0,0,COUNTA(Chart_list_net!$B$4:$B$2017),),MATCH(CJ$1&amp;ROW(),$A:$A,0))," ")</f>
        <v>SESSION 88  2009</v>
      </c>
      <c r="CK6" s="257"/>
      <c r="CL6" s="257"/>
      <c r="CM6" s="257"/>
      <c r="CO6" s="257"/>
      <c r="CP6" s="257" t="str">
        <f ca="1">IF(ISNUMBER(MATCH(CP$1&amp;ROW(),$A:$A,0)),INDEX(OFFSET(Chart_list_net!$B$3,0,0,COUNTA(Chart_list_net!$B$4:$B$2017),),MATCH(CP$1&amp;ROW(),$A:$A,0))," ")</f>
        <v>NOTON 2,0 2013</v>
      </c>
      <c r="CQ6" s="257" t="str">
        <f ca="1">IF(ISNUMBER(MATCH(CQ$1&amp;ROW(),$A:$A,0)),INDEX(OFFSET(Chart_list_net!$B$3,0,0,COUNTA(Chart_list_net!$B$4:$B$2017),),MATCH(CQ$1&amp;ROW(),$A:$A,0))," ")</f>
        <v>575 2012-2013</v>
      </c>
      <c r="CR6" s="257"/>
      <c r="CS6" s="257"/>
      <c r="CT6" s="257"/>
      <c r="CU6" s="257"/>
      <c r="CV6" s="257"/>
      <c r="CW6" s="257"/>
      <c r="CX6" s="257"/>
    </row>
    <row r="7" spans="1:503" x14ac:dyDescent="0.2">
      <c r="A7" s="257" t="str">
        <f>Chart_list_net!A9&amp;Chart_list_net!C9</f>
        <v>ANTIDOTE3</v>
      </c>
      <c r="C7" s="257"/>
      <c r="D7" s="257"/>
      <c r="E7" s="257"/>
      <c r="F7" s="257" t="str">
        <f ca="1">IF(ISNUMBER(MATCH(F$1&amp;ROW(),$A:$A,0)),INDEX(OFFSET(Chart_list_net!$B$3,0,0,COUNTA(Chart_list_net!$B$4:$B$2017),),MATCH(F$1&amp;ROW(),$A:$A,0))," ")</f>
        <v>SPITFIRE V2</v>
      </c>
      <c r="G7" s="257"/>
      <c r="H7" s="257"/>
      <c r="I7" s="257"/>
      <c r="J7" s="257"/>
      <c r="K7" s="257" t="str">
        <f ca="1">IF(ISNUMBER(MATCH(K$1&amp;ROW(),$A:$A,0)),INDEX(OFFSET(Chart_list_net!$B$3,0,0,COUNTA(Chart_list_net!$B$4:$B$2017),),MATCH(K$1&amp;ROW(),$A:$A,0))," ")</f>
        <v>CANYON TORQUE 2010</v>
      </c>
      <c r="L7" s="257"/>
      <c r="M7" s="257"/>
      <c r="N7" s="257"/>
      <c r="O7" s="257"/>
      <c r="P7" s="257" t="str">
        <f ca="1">IF(ISNUMBER(MATCH(P$1&amp;ROW(),$A:$A,0)),INDEX(OFFSET(Chart_list_net!$B$3,0,0,COUNTA(Chart_list_net!$B$4:$B$2017),),MATCH(P$1&amp;ROW(),$A:$A,0))," ")</f>
        <v>META 5,5</v>
      </c>
      <c r="Q7" s="257"/>
      <c r="R7" s="257"/>
      <c r="S7" s="257"/>
      <c r="T7" s="257"/>
      <c r="U7" s="257"/>
      <c r="V7" s="257" t="str">
        <f ca="1">IF(ISNUMBER(MATCH(V$1&amp;ROW(),$A:$A,0)),INDEX(OFFSET(Chart_list_net!$B$3,0,0,COUNTA(Chart_list_net!$B$4:$B$2017),),MATCH(V$1&amp;ROW(),$A:$A,0))," ")</f>
        <v>WILSON FR front (before 2011)</v>
      </c>
      <c r="W7" s="257"/>
      <c r="X7" s="257"/>
      <c r="Y7" s="257"/>
      <c r="Z7" s="257"/>
      <c r="AA7" s="257"/>
      <c r="AB7" s="257"/>
      <c r="AC7" s="257"/>
      <c r="AD7" s="257" t="str">
        <f ca="1">IF(ISNUMBER(MATCH(AD$1&amp;ROW(),$A:$A,0)),INDEX(OFFSET(Chart_list_net!$B$3,0,0,COUNTA(Chart_list_net!$B$4:$B$2017),),MATCH(AD$1&amp;ROW(),$A:$A,0))," ")</f>
        <v>GLORY DH 07</v>
      </c>
      <c r="AE7" s="257"/>
      <c r="AF7" s="257"/>
      <c r="AH7" s="257" t="str">
        <f ca="1">IF(ISNUMBER(MATCH(AH$1&amp;ROW(),$A:$A,0)),INDEX(OFFSET(Chart_list_net!$B$3,0,0,COUNTA(Chart_list_net!$B$4:$B$2017),),MATCH(AH$1&amp;ROW(),$A:$A,0))," ")</f>
        <v>M3</v>
      </c>
      <c r="AI7" s="257"/>
      <c r="AJ7" s="257"/>
      <c r="AK7" s="257"/>
      <c r="AL7" s="257"/>
      <c r="AM7" s="257"/>
      <c r="AN7" s="257"/>
      <c r="AO7" s="257"/>
      <c r="AP7" s="257" t="str">
        <f ca="1">IF(ISNUMBER(MATCH(AP$1&amp;ROW(),$A:$A,0)),INDEX(OFFSET(Chart_list_net!$B$3,0,0,COUNTA(Chart_list_net!$B$4:$B$2017),),MATCH(AP$1&amp;ROW(),$A:$A,0))," ")</f>
        <v>STINKY</v>
      </c>
      <c r="AQ7" s="257"/>
      <c r="AR7" s="257"/>
      <c r="AS7" s="257"/>
      <c r="AT7" s="257"/>
      <c r="AU7" s="257" t="str">
        <f ca="1">IF(ISNUMBER(MATCH(AU$1&amp;ROW(),$A:$A,0)),INDEX(OFFSET(Chart_list_net!$B$3,0,0,COUNTA(Chart_list_net!$B$4:$B$2017),),MATCH(AU$1&amp;ROW(),$A:$A,0))," ")</f>
        <v>X160 2007</v>
      </c>
      <c r="AV7" s="257"/>
      <c r="AW7" s="257" t="str">
        <f ca="1">IF(ISNUMBER(MATCH(AW$1&amp;ROW(),$A:$A,0)),INDEX(OFFSET(Chart_list_net!$B$3,0,0,COUNTA(Chart_list_net!$B$4:$B$2017),),MATCH(AW$1&amp;ROW(),$A:$A,0))," ")</f>
        <v>601 MK3 190mm 2014</v>
      </c>
      <c r="AX7" s="257"/>
      <c r="AY7" s="257"/>
      <c r="AZ7" s="257"/>
      <c r="BA7" s="257"/>
      <c r="BB7" s="257" t="str">
        <f ca="1">IF(ISNUMBER(MATCH(BB$1&amp;ROW(),$A:$A,0)),INDEX(OFFSET(Chart_list_net!$B$3,0,0,COUNTA(Chart_list_net!$B$4:$B$2017),),MATCH(BB$1&amp;ROW(),$A:$A,0))," ")</f>
        <v>CARVE 6</v>
      </c>
      <c r="BC7" s="257"/>
      <c r="BD7" s="257" t="str">
        <f ca="1">IF(ISNUMBER(MATCH(BD$1&amp;ROW(),$A:$A,0)),INDEX(OFFSET(Chart_list_net!$B$3,0,0,COUNTA(Chart_list_net!$B$4:$B$2017),),MATCH(BD$1&amp;ROW(),$A:$A,0))," ")</f>
        <v>PRAYER</v>
      </c>
      <c r="BE7" s="257" t="str">
        <f ca="1">IF(ISNUMBER(MATCH(BE$1&amp;ROW(),$A:$A,0)),INDEX(OFFSET(Chart_list_net!$B$3,0,0,COUNTA(Chart_list_net!$B$4:$B$2017),),MATCH(BE$1&amp;ROW(),$A:$A,0))," ")</f>
        <v>IZIMU (av 2011)</v>
      </c>
      <c r="BF7" s="257"/>
      <c r="BG7" s="257"/>
      <c r="BH7" s="257" t="str">
        <f ca="1">IF(ISNUMBER(MATCH(BH$1&amp;ROW(),$A:$A,0)),INDEX(OFFSET(Chart_list_net!$B$3,0,0,COUNTA(Chart_list_net!$B$4:$B$2017),),MATCH(BH$1&amp;ROW(),$A:$A,0))," ")</f>
        <v>ION ST</v>
      </c>
      <c r="BI7" s="257" t="str">
        <f ca="1">IF(ISNUMBER(MATCH(BI$1&amp;ROW(),$A:$A,0)),INDEX(OFFSET(Chart_list_net!$B$3,0,0,COUNTA(Chart_list_net!$B$4:$B$2017),),MATCH(BI$1&amp;ROW(),$A:$A,0))," ")</f>
        <v>SIGHT KILLER B (carb or alu) 650B 2014</v>
      </c>
      <c r="BJ7" s="257"/>
      <c r="BK7" s="257"/>
      <c r="BL7" s="257" t="str">
        <f ca="1">IF(ISNUMBER(MATCH(BL$1&amp;ROW(),$A:$A,0)),INDEX(OFFSET(Chart_list_net!$B$3,0,0,COUNTA(Chart_list_net!$B$4:$B$2017),),MATCH(BL$1&amp;ROW(),$A:$A,0))," ")</f>
        <v xml:space="preserve"> SCALP DH</v>
      </c>
      <c r="BM7" s="567">
        <f ca="1">IF(ISNUMBER(MATCH(BM$1&amp;ROW(),$A:$A,0)),INDEX(OFFSET(Chart_list_net!$B$3,0,0,COUNTA(Chart_list_net!$B$4:$B$2017),),MATCH(BM$1&amp;ROW(),$A:$A,0))," ")</f>
        <v>224</v>
      </c>
      <c r="BN7" s="257"/>
      <c r="BO7" s="257"/>
      <c r="BP7" s="257"/>
      <c r="BQ7" s="257"/>
      <c r="BR7" s="257"/>
      <c r="BS7" s="257"/>
      <c r="BT7" s="257"/>
      <c r="BV7" s="257"/>
      <c r="BW7" s="257" t="str">
        <f ca="1">IF(ISNUMBER(MATCH(BW$1&amp;ROW(),$A:$A,0)),INDEX(OFFSET(Chart_list_net!$B$3,0,0,COUNTA(Chart_list_net!$B$4:$B$2017),),MATCH(BW$1&amp;ROW(),$A:$A,0))," ")</f>
        <v>RMX</v>
      </c>
      <c r="BX7" s="257"/>
      <c r="BY7" s="257"/>
      <c r="BZ7" s="257" t="str">
        <f ca="1">IF(ISNUMBER(MATCH(BZ$1&amp;ROW(),$A:$A,0)),INDEX(OFFSET(Chart_list_net!$B$3,0,0,COUNTA(Chart_list_net!$B$4:$B$2017),),MATCH(BZ$1&amp;ROW(),$A:$A,0))," ")</f>
        <v>NOMAD V2 (carb or alu) 2011</v>
      </c>
      <c r="CA7" s="257"/>
      <c r="CB7" s="257" t="str">
        <f ca="1">IF(ISNUMBER(MATCH(CB$1&amp;ROW(),$A:$A,0)),INDEX(OFFSET(Chart_list_net!$B$3,0,0,COUNTA(Chart_list_net!$B$4:$B$2017),),MATCH(CB$1&amp;ROW(),$A:$A,0))," ")</f>
        <v>GAMBLER DH 190</v>
      </c>
      <c r="CC7" s="257" t="str">
        <f ca="1">IF(ISNUMBER(MATCH(CC$1&amp;ROW(),$A:$A,0)),INDEX(OFFSET(Chart_list_net!$B$3,0,0,COUNTA(Chart_list_net!$B$4:$B$2017),),MATCH(CC$1&amp;ROW(),$A:$A,0))," ")</f>
        <v>DEMO 7</v>
      </c>
      <c r="CD7" s="257"/>
      <c r="CE7" s="257"/>
      <c r="CF7" s="257"/>
      <c r="CG7" s="257"/>
      <c r="CH7" s="257"/>
      <c r="CI7" s="257" t="str">
        <f ca="1">IF(ISNUMBER(MATCH(CI$1&amp;ROW(),$A:$A,0)),INDEX(OFFSET(Chart_list_net!$B$3,0,0,COUNTA(Chart_list_net!$B$4:$B$2017),),MATCH(CI$1&amp;ROW(),$A:$A,0))," ")</f>
        <v>COVERT CARBON 2013</v>
      </c>
      <c r="CJ7" s="257" t="str">
        <f ca="1">IF(ISNUMBER(MATCH(CJ$1&amp;ROW(),$A:$A,0)),INDEX(OFFSET(Chart_list_net!$B$3,0,0,COUNTA(Chart_list_net!$B$4:$B$2017),),MATCH(CJ$1&amp;ROW(),$A:$A,0))," ")</f>
        <v>SESSION 88 et 99 2012</v>
      </c>
      <c r="CK7" s="257"/>
      <c r="CL7" s="257"/>
      <c r="CM7" s="257"/>
      <c r="CO7" s="257"/>
      <c r="CP7" s="257" t="str">
        <f ca="1">IF(ISNUMBER(MATCH(CP$1&amp;ROW(),$A:$A,0)),INDEX(OFFSET(Chart_list_net!$B$3,0,0,COUNTA(Chart_list_net!$B$4:$B$2017),),MATCH(CP$1&amp;ROW(),$A:$A,0))," ")</f>
        <v>CAPRA</v>
      </c>
      <c r="CQ7" s="257" t="str">
        <f ca="1">IF(ISNUMBER(MATCH(CQ$1&amp;ROW(),$A:$A,0)),INDEX(OFFSET(Chart_list_net!$B$3,0,0,COUNTA(Chart_list_net!$B$4:$B$2017),),MATCH(CQ$1&amp;ROW(),$A:$A,0))," ")</f>
        <v xml:space="preserve">ASR </v>
      </c>
      <c r="CR7" s="257"/>
      <c r="CS7" s="257"/>
      <c r="CT7" s="257"/>
      <c r="CU7" s="257"/>
      <c r="CV7" s="257"/>
      <c r="CW7" s="257"/>
      <c r="CX7" s="257"/>
    </row>
    <row r="8" spans="1:503" x14ac:dyDescent="0.2">
      <c r="A8" s="257" t="str">
        <f>Chart_list_net!A10&amp;Chart_list_net!C10</f>
        <v>ANTIDOTE4</v>
      </c>
      <c r="C8" s="257"/>
      <c r="D8" s="257"/>
      <c r="E8" s="257"/>
      <c r="F8" s="257" t="str">
        <f ca="1">IF(ISNUMBER(MATCH(F$1&amp;ROW(),$A:$A,0)),INDEX(OFFSET(Chart_list_net!$B$3,0,0,COUNTA(Chart_list_net!$B$4:$B$2017),),MATCH(F$1&amp;ROW(),$A:$A,0))," ")</f>
        <v>PRIME 29er</v>
      </c>
      <c r="G8" s="257"/>
      <c r="H8" s="257"/>
      <c r="I8" s="257"/>
      <c r="J8" s="257"/>
      <c r="K8" s="257" t="str">
        <f ca="1">IF(ISNUMBER(MATCH(K$1&amp;ROW(),$A:$A,0)),INDEX(OFFSET(Chart_list_net!$B$3,0,0,COUNTA(Chart_list_net!$B$4:$B$2017),),MATCH(K$1&amp;ROW(),$A:$A,0))," ")</f>
        <v xml:space="preserve"> </v>
      </c>
      <c r="L8" s="257" t="str">
        <f ca="1">IF(ISNUMBER(MATCH(L$1&amp;ROW(),$A:$A,0)),INDEX(OFFSET(Chart_list_net!$B$3,0,0,COUNTA(Chart_list_net!$B$4:$B$2017),),MATCH(L$1&amp;ROW(),$A:$A,0))," ")</f>
        <v xml:space="preserve"> </v>
      </c>
      <c r="M8" s="257"/>
      <c r="N8" s="257"/>
      <c r="O8" s="257"/>
      <c r="P8" s="257" t="str">
        <f ca="1">IF(ISNUMBER(MATCH(P$1&amp;ROW(),$A:$A,0)),INDEX(OFFSET(Chart_list_net!$B$3,0,0,COUNTA(Chart_list_net!$B$4:$B$2017),),MATCH(P$1&amp;ROW(),$A:$A,0))," ")</f>
        <v>META 6</v>
      </c>
      <c r="Q8" s="257"/>
      <c r="R8" s="257"/>
      <c r="S8" s="257"/>
      <c r="T8" s="257"/>
      <c r="U8" s="257"/>
      <c r="V8" s="257" t="str">
        <f ca="1">IF(ISNUMBER(MATCH(V$1&amp;ROW(),$A:$A,0)),INDEX(OFFSET(Chart_list_net!$B$3,0,0,COUNTA(Chart_list_net!$B$4:$B$2017),),MATCH(V$1&amp;ROW(),$A:$A,0))," ")</f>
        <v>WILSON FR Rear (before 2011)</v>
      </c>
      <c r="W8" s="257"/>
      <c r="X8" s="257"/>
      <c r="Y8" s="257"/>
      <c r="Z8" s="257"/>
      <c r="AA8" s="257"/>
      <c r="AB8" s="257"/>
      <c r="AC8" s="257"/>
      <c r="AD8" s="257" t="str">
        <f ca="1">IF(ISNUMBER(MATCH(AD$1&amp;ROW(),$A:$A,0)),INDEX(OFFSET(Chart_list_net!$B$3,0,0,COUNTA(Chart_list_net!$B$4:$B$2017),),MATCH(AD$1&amp;ROW(),$A:$A,0))," ")</f>
        <v>GLORY DH10</v>
      </c>
      <c r="AE8" s="257"/>
      <c r="AF8" s="257"/>
      <c r="AH8" s="257" t="str">
        <f ca="1">IF(ISNUMBER(MATCH(AH$1&amp;ROW(),$A:$A,0)),INDEX(OFFSET(Chart_list_net!$B$3,0,0,COUNTA(Chart_list_net!$B$4:$B$2017),),MATCH(AH$1&amp;ROW(),$A:$A,0))," ")</f>
        <v>M6</v>
      </c>
      <c r="AI8" s="257"/>
      <c r="AJ8" s="257"/>
      <c r="AK8" s="257"/>
      <c r="AL8" s="257"/>
      <c r="AM8" s="257"/>
      <c r="AN8" s="257"/>
      <c r="AO8" s="257"/>
      <c r="AP8" s="257" t="str">
        <f ca="1">IF(ISNUMBER(MATCH(AP$1&amp;ROW(),$A:$A,0)),INDEX(OFFSET(Chart_list_net!$B$3,0,0,COUNTA(Chart_list_net!$B$4:$B$2017),),MATCH(AP$1&amp;ROW(),$A:$A,0))," ")</f>
        <v>STAB DH</v>
      </c>
      <c r="AQ8" s="257"/>
      <c r="AR8" s="257"/>
      <c r="AS8" s="257"/>
      <c r="AT8" s="257"/>
      <c r="AU8" s="257" t="str">
        <f ca="1">IF(ISNUMBER(MATCH(AU$1&amp;ROW(),$A:$A,0)),INDEX(OFFSET(Chart_list_net!$B$3,0,0,COUNTA(Chart_list_net!$B$4:$B$2017),),MATCH(AU$1&amp;ROW(),$A:$A,0))," ")</f>
        <v>SPICY 160&lt;2012</v>
      </c>
      <c r="AV8" s="257"/>
      <c r="AW8" s="257" t="str">
        <f ca="1">IF(ISNUMBER(MATCH(AW$1&amp;ROW(),$A:$A,0)),INDEX(OFFSET(Chart_list_net!$B$3,0,0,COUNTA(Chart_list_net!$B$4:$B$2017),),MATCH(AW$1&amp;ROW(),$A:$A,0))," ")</f>
        <v>901 MK2 2010</v>
      </c>
      <c r="AX8" s="257"/>
      <c r="AY8" s="257"/>
      <c r="AZ8" s="257"/>
      <c r="BA8" s="257"/>
      <c r="BB8" s="257" t="str">
        <f ca="1">IF(ISNUMBER(MATCH(BB$1&amp;ROW(),$A:$A,0)),INDEX(OFFSET(Chart_list_net!$B$3,0,0,COUNTA(Chart_list_net!$B$4:$B$2017),),MATCH(BB$1&amp;ROW(),$A:$A,0))," ")</f>
        <v>692008_</v>
      </c>
      <c r="BC8" s="257"/>
      <c r="BD8" s="257" t="str">
        <f ca="1">IF(ISNUMBER(MATCH(BD$1&amp;ROW(),$A:$A,0)),INDEX(OFFSET(Chart_list_net!$B$3,0,0,COUNTA(Chart_list_net!$B$4:$B$2017),),MATCH(BD$1&amp;ROW(),$A:$A,0))," ")</f>
        <v>DUNE 2011/2012/2013</v>
      </c>
      <c r="BE8" s="257" t="str">
        <f ca="1">IF(ISNUMBER(MATCH(BE$1&amp;ROW(),$A:$A,0)),INDEX(OFFSET(Chart_list_net!$B$3,0,0,COUNTA(Chart_list_net!$B$4:$B$2017),),MATCH(BE$1&amp;ROW(),$A:$A,0))," ")</f>
        <v>MAKULU (before 2011)</v>
      </c>
      <c r="BF8" s="257"/>
      <c r="BG8" s="257"/>
      <c r="BH8" s="257" t="str">
        <f ca="1">IF(ISNUMBER(MATCH(BH$1&amp;ROW(),$A:$A,0)),INDEX(OFFSET(Chart_list_net!$B$3,0,0,COUNTA(Chart_list_net!$B$4:$B$2017),),MATCH(BH$1&amp;ROW(),$A:$A,0))," ")</f>
        <v>HELIUS ST 180mm</v>
      </c>
      <c r="BJ8" s="257"/>
      <c r="BK8" s="257"/>
      <c r="BL8" s="257" t="str">
        <f ca="1">IF(ISNUMBER(MATCH(BL$1&amp;ROW(),$A:$A,0)),INDEX(OFFSET(Chart_list_net!$B$3,0,0,COUNTA(Chart_list_net!$B$4:$B$2017),),MATCH(BL$1&amp;ROW(),$A:$A,0))," ")</f>
        <v>PULSE DH 2013 / 2014</v>
      </c>
      <c r="BM8" s="567">
        <f ca="1">IF(ISNUMBER(MATCH(BM$1&amp;ROW(),$A:$A,0)),INDEX(OFFSET(Chart_list_net!$B$3,0,0,COUNTA(Chart_list_net!$B$4:$B$2017),),MATCH(BM$1&amp;ROW(),$A:$A,0))," ")</f>
        <v>224</v>
      </c>
      <c r="BN8" s="257"/>
      <c r="BO8" s="257"/>
      <c r="BP8" s="257"/>
      <c r="BQ8" s="257"/>
      <c r="BR8" s="257"/>
      <c r="BS8" s="257"/>
      <c r="BT8" s="257"/>
      <c r="BV8" s="257"/>
      <c r="BW8" s="257"/>
      <c r="BX8" s="257"/>
      <c r="BY8" s="257"/>
      <c r="BZ8" s="257" t="str">
        <f ca="1">IF(ISNUMBER(MATCH(BZ$1&amp;ROW(),$A:$A,0)),INDEX(OFFSET(Chart_list_net!$B$3,0,0,COUNTA(Chart_list_net!$B$4:$B$2017),),MATCH(BZ$1&amp;ROW(),$A:$A,0))," ")</f>
        <v>NOMAD V3 650b 2014</v>
      </c>
      <c r="CA8" s="257"/>
      <c r="CB8" s="257" t="str">
        <f ca="1">IF(ISNUMBER(MATCH(CB$1&amp;ROW(),$A:$A,0)),INDEX(OFFSET(Chart_list_net!$B$3,0,0,COUNTA(Chart_list_net!$B$4:$B$2017),),MATCH(CB$1&amp;ROW(),$A:$A,0))," ")</f>
        <v>GAMBLER "EVO" DH</v>
      </c>
      <c r="CC8" s="257" t="str">
        <f ca="1">IF(ISNUMBER(MATCH(CC$1&amp;ROW(),$A:$A,0)),INDEX(OFFSET(Chart_list_net!$B$3,0,0,COUNTA(Chart_list_net!$B$4:$B$2017),),MATCH(CC$1&amp;ROW(),$A:$A,0))," ")</f>
        <v>DEMO 8 (before 2010)</v>
      </c>
      <c r="CD8" s="257"/>
      <c r="CE8" s="257"/>
      <c r="CF8" s="257"/>
      <c r="CG8" s="257"/>
      <c r="CH8" s="257"/>
      <c r="CI8" s="257" t="str">
        <f ca="1">IF(ISNUMBER(MATCH(CI$1&amp;ROW(),$A:$A,0)),INDEX(OFFSET(Chart_list_net!$B$3,0,0,COUNTA(Chart_list_net!$B$4:$B$2017),),MATCH(CI$1&amp;ROW(),$A:$A,0))," ")</f>
        <v>COVERT 2014 650B</v>
      </c>
      <c r="CJ8" s="257"/>
      <c r="CK8" s="257"/>
      <c r="CL8" s="257"/>
      <c r="CM8" s="257"/>
      <c r="CO8" s="257"/>
      <c r="CP8" s="257"/>
      <c r="CQ8" s="257" t="str">
        <f ca="1">IF(ISNUMBER(MATCH(CQ$1&amp;ROW(),$A:$A,0)),INDEX(OFFSET(Chart_list_net!$B$3,0,0,COUNTA(Chart_list_net!$B$4:$B$2017),),MATCH(CQ$1&amp;ROW(),$A:$A,0))," ")</f>
        <v>SB 66</v>
      </c>
      <c r="CR8" s="257"/>
      <c r="CS8" s="257"/>
      <c r="CT8" s="257"/>
      <c r="CU8" s="257"/>
      <c r="CV8" s="257"/>
      <c r="CW8" s="257"/>
      <c r="CX8" s="257"/>
    </row>
    <row r="9" spans="1:503" x14ac:dyDescent="0.2">
      <c r="A9" s="257" t="str">
        <f>Chart_list_net!A11&amp;Chart_list_net!C11</f>
        <v>ANTIDOTE5</v>
      </c>
      <c r="C9" s="257"/>
      <c r="D9" s="257"/>
      <c r="E9" s="257"/>
      <c r="F9" s="257" t="str">
        <f ca="1">IF(ISNUMBER(MATCH(F$1&amp;ROW(),$A:$A,0)),INDEX(OFFSET(Chart_list_net!$B$3,0,0,COUNTA(Chart_list_net!$B$4:$B$2017),),MATCH(F$1&amp;ROW(),$A:$A,0))," ")</f>
        <v>RUNE V1</v>
      </c>
      <c r="G9" s="257"/>
      <c r="H9" s="257"/>
      <c r="I9" s="257"/>
      <c r="J9" s="257"/>
      <c r="K9" s="257" t="str">
        <f ca="1">IF(ISNUMBER(MATCH(K$1&amp;ROW(),$A:$A,0)),INDEX(OFFSET(Chart_list_net!$B$3,0,0,COUNTA(Chart_list_net!$B$4:$B$2017),),MATCH(K$1&amp;ROW(),$A:$A,0))," ")</f>
        <v xml:space="preserve"> </v>
      </c>
      <c r="L9" s="257" t="str">
        <f ca="1">IF(ISNUMBER(MATCH(L$1&amp;ROW(),$A:$A,0)),INDEX(OFFSET(Chart_list_net!$B$3,0,0,COUNTA(Chart_list_net!$B$4:$B$2017),),MATCH(L$1&amp;ROW(),$A:$A,0))," ")</f>
        <v xml:space="preserve"> </v>
      </c>
      <c r="M9" s="257"/>
      <c r="N9" s="257"/>
      <c r="O9" s="257"/>
      <c r="P9" s="257" t="str">
        <f ca="1">IF(ISNUMBER(MATCH(P$1&amp;ROW(),$A:$A,0)),INDEX(OFFSET(Chart_list_net!$B$3,0,0,COUNTA(Chart_list_net!$B$4:$B$2017),),MATCH(P$1&amp;ROW(),$A:$A,0))," ")</f>
        <v>ABSOLUT SX</v>
      </c>
      <c r="Q9" s="257"/>
      <c r="R9" s="257"/>
      <c r="S9" s="257"/>
      <c r="T9" s="257"/>
      <c r="U9" s="257"/>
      <c r="V9" s="257" t="str">
        <f ca="1">IF(ISNUMBER(MATCH(V$1&amp;ROW(),$A:$A,0)),INDEX(OFFSET(Chart_list_net!$B$3,0,0,COUNTA(Chart_list_net!$B$4:$B$2017),),MATCH(V$1&amp;ROW(),$A:$A,0))," ")</f>
        <v>SPARTAN 2015 (LOW)</v>
      </c>
      <c r="W9" s="257"/>
      <c r="X9" s="257"/>
      <c r="Y9" s="257"/>
      <c r="Z9" s="257"/>
      <c r="AA9" s="257"/>
      <c r="AB9" s="257"/>
      <c r="AC9" s="257"/>
      <c r="AD9" s="257" t="str">
        <f ca="1">IF(ISNUMBER(MATCH(AD$1&amp;ROW(),$A:$A,0)),INDEX(OFFSET(Chart_list_net!$B$3,0,0,COUNTA(Chart_list_net!$B$4:$B$2017),),MATCH(AD$1&amp;ROW(),$A:$A,0))," ")</f>
        <v>GLORY DH 650B 2015</v>
      </c>
      <c r="AE9" s="257"/>
      <c r="AF9" s="257"/>
      <c r="AH9" s="257" t="str">
        <f ca="1">IF(ISNUMBER(MATCH(AH$1&amp;ROW(),$A:$A,0)),INDEX(OFFSET(Chart_list_net!$B$3,0,0,COUNTA(Chart_list_net!$B$4:$B$2017),),MATCH(AH$1&amp;ROW(),$A:$A,0))," ")</f>
        <v>M9 8,5"</v>
      </c>
      <c r="AI9" s="257"/>
      <c r="AJ9" s="257"/>
      <c r="AK9" s="257"/>
      <c r="AL9" s="257"/>
      <c r="AM9" s="257"/>
      <c r="AN9" s="257"/>
      <c r="AO9" s="257"/>
      <c r="AP9" s="257"/>
      <c r="AQ9" s="257"/>
      <c r="AR9" s="257"/>
      <c r="AS9" s="257"/>
      <c r="AT9" s="257"/>
      <c r="AU9" s="257" t="str">
        <f ca="1">IF(ISNUMBER(MATCH(AU$1&amp;ROW(),$A:$A,0)),INDEX(OFFSET(Chart_list_net!$B$3,0,0,COUNTA(Chart_list_net!$B$4:$B$2017),),MATCH(AU$1&amp;ROW(),$A:$A,0))," ")</f>
        <v>SPICY 2012/2013</v>
      </c>
      <c r="AV9" s="257"/>
      <c r="AW9" s="257"/>
      <c r="AX9" s="257"/>
      <c r="AY9" s="257"/>
      <c r="AZ9" s="257"/>
      <c r="BA9" s="257"/>
      <c r="BB9" s="257" t="str">
        <f ca="1">IF(ISNUMBER(MATCH(BB$1&amp;ROW(),$A:$A,0)),INDEX(OFFSET(Chart_list_net!$B$3,0,0,COUNTA(Chart_list_net!$B$4:$B$2017),),MATCH(BB$1&amp;ROW(),$A:$A,0))," ")</f>
        <v>692011_</v>
      </c>
      <c r="BC9" s="257"/>
      <c r="BD9" s="257" t="str">
        <f ca="1">IF(ISNUMBER(MATCH(BD$1&amp;ROW(),$A:$A,0)),INDEX(OFFSET(Chart_list_net!$B$3,0,0,COUNTA(Chart_list_net!$B$4:$B$2017),),MATCH(BD$1&amp;ROW(),$A:$A,0))," ")</f>
        <v>DUNE 650B 2014</v>
      </c>
      <c r="BE9" s="257" t="str">
        <f ca="1">IF(ISNUMBER(MATCH(BE$1&amp;ROW(),$A:$A,0)),INDEX(OFFSET(Chart_list_net!$B$3,0,0,COUNTA(Chart_list_net!$B$4:$B$2017),),MATCH(BE$1&amp;ROW(),$A:$A,0))," ")</f>
        <v>MAKULU( from 2011)</v>
      </c>
      <c r="BF9" s="257"/>
      <c r="BG9" s="257"/>
      <c r="BH9" s="257" t="str">
        <f ca="1">IF(ISNUMBER(MATCH(BH$1&amp;ROW(),$A:$A,0)),INDEX(OFFSET(Chart_list_net!$B$3,0,0,COUNTA(Chart_list_net!$B$4:$B$2017),),MATCH(BH$1&amp;ROW(),$A:$A,0))," ")</f>
        <v>HELIUS AM 171 (before 2010)</v>
      </c>
      <c r="BJ9" s="257"/>
      <c r="BK9" s="257"/>
      <c r="BL9" s="257"/>
      <c r="BM9" s="567">
        <f ca="1">IF(ISNUMBER(MATCH(BM$1&amp;ROW(),$A:$A,0)),INDEX(OFFSET(Chart_list_net!$B$3,0,0,COUNTA(Chart_list_net!$B$4:$B$2017),),MATCH(BM$1&amp;ROW(),$A:$A,0))," ")</f>
        <v>322</v>
      </c>
      <c r="BN9" s="257"/>
      <c r="BO9" s="257"/>
      <c r="BP9" s="257"/>
      <c r="BQ9" s="257"/>
      <c r="BR9" s="257"/>
      <c r="BS9" s="257"/>
      <c r="BT9" s="257"/>
      <c r="BV9" s="257"/>
      <c r="BW9" s="257"/>
      <c r="BX9" s="257"/>
      <c r="BY9" s="257"/>
      <c r="BZ9" s="257" t="str">
        <f ca="1">IF(ISNUMBER(MATCH(BZ$1&amp;ROW(),$A:$A,0)),INDEX(OFFSET(Chart_list_net!$B$3,0,0,COUNTA(Chart_list_net!$B$4:$B$2017),),MATCH(BZ$1&amp;ROW(),$A:$A,0))," ")</f>
        <v>BLUR LT 2011</v>
      </c>
      <c r="CA9" s="257"/>
      <c r="CB9" s="257" t="str">
        <f ca="1">IF(ISNUMBER(MATCH(CB$1&amp;ROW(),$A:$A,0)),INDEX(OFFSET(Chart_list_net!$B$3,0,0,COUNTA(Chart_list_net!$B$4:$B$2017),),MATCH(CB$1&amp;ROW(),$A:$A,0))," ")</f>
        <v>GAMBLER DH 2013/2014</v>
      </c>
      <c r="CC9" s="257" t="str">
        <f ca="1">IF(ISNUMBER(MATCH(CC$1&amp;ROW(),$A:$A,0)),INDEX(OFFSET(Chart_list_net!$B$3,0,0,COUNTA(Chart_list_net!$B$4:$B$2017),),MATCH(CC$1&amp;ROW(),$A:$A,0))," ")</f>
        <v>DEMO 8-2010</v>
      </c>
      <c r="CD9" s="257"/>
      <c r="CE9" s="257"/>
      <c r="CF9" s="257"/>
      <c r="CG9" s="257"/>
      <c r="CH9" s="257"/>
      <c r="CI9" s="257" t="str">
        <f ca="1">IF(ISNUMBER(MATCH(CI$1&amp;ROW(),$A:$A,0)),INDEX(OFFSET(Chart_list_net!$B$3,0,0,COUNTA(Chart_list_net!$B$4:$B$2017),),MATCH(CI$1&amp;ROW(),$A:$A,0))," ")</f>
        <v>TR 500</v>
      </c>
      <c r="CJ9" s="257"/>
      <c r="CK9" s="257"/>
      <c r="CL9" s="257"/>
      <c r="CM9" s="257"/>
      <c r="CO9" s="257"/>
      <c r="CP9" s="257"/>
      <c r="CQ9" s="257" t="str">
        <f ca="1">IF(ISNUMBER(MATCH(CQ$1&amp;ROW(),$A:$A,0)),INDEX(OFFSET(Chart_list_net!$B$3,0,0,COUNTA(Chart_list_net!$B$4:$B$2017),),MATCH(CQ$1&amp;ROW(),$A:$A,0))," ")</f>
        <v>SB 75</v>
      </c>
      <c r="CR9" s="257"/>
      <c r="CS9" s="257"/>
      <c r="CT9" s="257"/>
      <c r="CU9" s="257"/>
      <c r="CV9" s="257"/>
      <c r="CW9" s="257"/>
      <c r="CX9" s="257"/>
    </row>
    <row r="10" spans="1:503" x14ac:dyDescent="0.2">
      <c r="A10" s="257" t="str">
        <f>Chart_list_net!A12&amp;Chart_list_net!C12</f>
        <v>ASTRIX2</v>
      </c>
      <c r="C10" s="257"/>
      <c r="D10" s="257"/>
      <c r="E10" s="257"/>
      <c r="F10" s="257" t="str">
        <f ca="1">IF(ISNUMBER(MATCH(F$1&amp;ROW(),$A:$A,0)),INDEX(OFFSET(Chart_list_net!$B$3,0,0,COUNTA(Chart_list_net!$B$4:$B$2017),),MATCH(F$1&amp;ROW(),$A:$A,0))," ")</f>
        <v>RUNE V2</v>
      </c>
      <c r="G10" s="257"/>
      <c r="H10" s="257"/>
      <c r="I10" s="257"/>
      <c r="J10" s="257"/>
      <c r="K10" s="257" t="str">
        <f ca="1">IF(ISNUMBER(MATCH(K$1&amp;ROW(),$A:$A,0)),INDEX(OFFSET(Chart_list_net!$B$3,0,0,COUNTA(Chart_list_net!$B$4:$B$2017),),MATCH(K$1&amp;ROW(),$A:$A,0))," ")</f>
        <v xml:space="preserve"> </v>
      </c>
      <c r="L10" s="257" t="str">
        <f ca="1">IF(ISNUMBER(MATCH(L$1&amp;ROW(),$A:$A,0)),INDEX(OFFSET(Chart_list_net!$B$3,0,0,COUNTA(Chart_list_net!$B$4:$B$2017),),MATCH(L$1&amp;ROW(),$A:$A,0))," ")</f>
        <v xml:space="preserve"> </v>
      </c>
      <c r="M10" s="257"/>
      <c r="N10" s="257"/>
      <c r="O10" s="257"/>
      <c r="P10" s="257" t="str">
        <f ca="1">IF(ISNUMBER(MATCH(P$1&amp;ROW(),$A:$A,0)),INDEX(OFFSET(Chart_list_net!$B$3,0,0,COUNTA(Chart_list_net!$B$4:$B$2017),),MATCH(P$1&amp;ROW(),$A:$A,0))," ")</f>
        <v>SUPREME DH 05 (V1)</v>
      </c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H10" s="257" t="str">
        <f ca="1">IF(ISNUMBER(MATCH(AH$1&amp;ROW(),$A:$A,0)),INDEX(OFFSET(Chart_list_net!$B$3,0,0,COUNTA(Chart_list_net!$B$4:$B$2017),),MATCH(AH$1&amp;ROW(),$A:$A,0))," ")</f>
        <v>M9 9"</v>
      </c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 t="str">
        <f ca="1">IF(ISNUMBER(MATCH(AU$1&amp;ROW(),$A:$A,0)),INDEX(OFFSET(Chart_list_net!$B$3,0,0,COUNTA(Chart_list_net!$B$4:$B$2017),),MATCH(AU$1&amp;ROW(),$A:$A,0))," ")</f>
        <v>SPICY/ZESTY 650B 2014</v>
      </c>
      <c r="AV10" s="257"/>
      <c r="AW10" s="257"/>
      <c r="AX10" s="257"/>
      <c r="AY10" s="257"/>
      <c r="AZ10" s="257"/>
      <c r="BA10" s="257"/>
      <c r="BB10" s="257" t="str">
        <f ca="1">IF(ISNUMBER(MATCH(BB$1&amp;ROW(),$A:$A,0)),INDEX(OFFSET(Chart_list_net!$B$3,0,0,COUNTA(Chart_list_net!$B$4:$B$2017),),MATCH(BB$1&amp;ROW(),$A:$A,0))," ")</f>
        <v>PUSHER 2008</v>
      </c>
      <c r="BC10" s="257"/>
      <c r="BD10" s="257" t="str">
        <f ca="1">IF(ISNUMBER(MATCH(BD$1&amp;ROW(),$A:$A,0)),INDEX(OFFSET(Chart_list_net!$B$3,0,0,COUNTA(Chart_list_net!$B$4:$B$2017),),MATCH(BD$1&amp;ROW(),$A:$A,0))," ")</f>
        <v>ZENITH 2011</v>
      </c>
      <c r="BE10" s="257" t="str">
        <f ca="1">IF(ISNUMBER(MATCH(BE$1&amp;ROW(),$A:$A,0)),INDEX(OFFSET(Chart_list_net!$B$3,0,0,COUNTA(Chart_list_net!$B$4:$B$2017),),MATCH(BE$1&amp;ROW(),$A:$A,0))," ")</f>
        <v>KALULA (before 2011)</v>
      </c>
      <c r="BF10" s="257"/>
      <c r="BG10" s="257"/>
      <c r="BH10" s="257" t="str">
        <f ca="1">IF(ISNUMBER(MATCH(BH$1&amp;ROW(),$A:$A,0)),INDEX(OFFSET(Chart_list_net!$B$3,0,0,COUNTA(Chart_list_net!$B$4:$B$2017),),MATCH(BH$1&amp;ROW(),$A:$A,0))," ")</f>
        <v>HELIUS AM 171 (after 2010)</v>
      </c>
      <c r="BJ10" s="257"/>
      <c r="BK10" s="257"/>
      <c r="BL10" s="257"/>
      <c r="BM10" s="257" t="str">
        <f ca="1">IF(ISNUMBER(MATCH(BM$1&amp;ROW(),$A:$A,0)),INDEX(OFFSET(Chart_list_net!$B$3,0,0,COUNTA(Chart_list_net!$B$4:$B$2017),),MATCH(BM$1&amp;ROW(),$A:$A,0))," ")</f>
        <v>PATRIOT 6,6</v>
      </c>
      <c r="BN10" s="257"/>
      <c r="BO10" s="257"/>
      <c r="BP10" s="257"/>
      <c r="BQ10" s="257"/>
      <c r="BR10" s="257"/>
      <c r="BS10" s="257"/>
      <c r="BT10" s="257"/>
      <c r="BV10" s="257"/>
      <c r="BW10" s="257"/>
      <c r="BX10" s="257"/>
      <c r="BY10" s="257"/>
      <c r="BZ10" s="257" t="str">
        <f ca="1">IF(ISNUMBER(MATCH(BZ$1&amp;ROW(),$A:$A,0)),INDEX(OFFSET(Chart_list_net!$B$3,0,0,COUNTA(Chart_list_net!$B$4:$B$2017),),MATCH(BZ$1&amp;ROW(),$A:$A,0))," ")</f>
        <v>BRONSON 27,5" 2013/2014 (carb or alu)</v>
      </c>
      <c r="CA10" s="257"/>
      <c r="CB10" s="257" t="str">
        <f ca="1">IF(ISNUMBER(MATCH(CB$1&amp;ROW(),$A:$A,0)),INDEX(OFFSET(Chart_list_net!$B$3,0,0,COUNTA(Chart_list_net!$B$4:$B$2017),),MATCH(CB$1&amp;ROW(),$A:$A,0))," ")</f>
        <v>VOLTAGE FR 2010/2011/2012/2013</v>
      </c>
      <c r="CC10" s="257" t="str">
        <f ca="1">IF(ISNUMBER(MATCH(CC$1&amp;ROW(),$A:$A,0)),INDEX(OFFSET(Chart_list_net!$B$3,0,0,COUNTA(Chart_list_net!$B$4:$B$2017),),MATCH(CC$1&amp;ROW(),$A:$A,0))," ")</f>
        <v>DEMO 8 2011/2012/2013/2014</v>
      </c>
      <c r="CD10" s="257"/>
      <c r="CE10" s="257"/>
      <c r="CF10" s="257"/>
      <c r="CG10" s="257"/>
      <c r="CH10" s="257"/>
      <c r="CI10" s="257" t="str">
        <f ca="1">IF(ISNUMBER(MATCH(CI$1&amp;ROW(),$A:$A,0)),INDEX(OFFSET(Chart_list_net!$B$3,0,0,COUNTA(Chart_list_net!$B$4:$B$2017),),MATCH(CI$1&amp;ROW(),$A:$A,0))," ")</f>
        <v>TR 450</v>
      </c>
      <c r="CJ10" s="257"/>
      <c r="CK10" s="257"/>
      <c r="CL10" s="257"/>
      <c r="CM10" s="257"/>
      <c r="CO10" s="257"/>
      <c r="CP10" s="257"/>
      <c r="CQ10" s="257" t="str">
        <f ca="1">IF(ISNUMBER(MATCH(CQ$1&amp;ROW(),$A:$A,0)),INDEX(OFFSET(Chart_list_net!$B$3,0,0,COUNTA(Chart_list_net!$B$4:$B$2017),),MATCH(CQ$1&amp;ROW(),$A:$A,0))," ")</f>
        <v>SB5c</v>
      </c>
      <c r="CR10" s="257"/>
      <c r="CS10" s="257"/>
      <c r="CT10" s="257"/>
      <c r="CU10" s="257"/>
      <c r="CV10" s="257"/>
      <c r="CW10" s="257"/>
      <c r="CX10" s="257"/>
    </row>
    <row r="11" spans="1:503" x14ac:dyDescent="0.2">
      <c r="A11" s="257" t="str">
        <f>Chart_list_net!A13&amp;Chart_list_net!C13</f>
        <v>BANSHEE2</v>
      </c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 t="str">
        <f ca="1">IF(ISNUMBER(MATCH(P$1&amp;ROW(),$A:$A,0)),INDEX(OFFSET(Chart_list_net!$B$3,0,0,COUNTA(Chart_list_net!$B$4:$B$2017),),MATCH(P$1&amp;ROW(),$A:$A,0))," ")</f>
        <v>SUPREME DH 09 (V2)</v>
      </c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H11" s="257" t="str">
        <f ca="1">IF(ISNUMBER(MATCH(AH$1&amp;ROW(),$A:$A,0)),INDEX(OFFSET(Chart_list_net!$B$3,0,0,COUNTA(Chart_list_net!$B$4:$B$2017),),MATCH(AH$1&amp;ROW(),$A:$A,0))," ")</f>
        <v>M9 9,5"</v>
      </c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257"/>
      <c r="AT11" s="257"/>
      <c r="AU11" s="257" t="str">
        <f ca="1">IF(ISNUMBER(MATCH(AU$1&amp;ROW(),$A:$A,0)),INDEX(OFFSET(Chart_list_net!$B$3,0,0,COUNTA(Chart_list_net!$B$4:$B$2017),),MATCH(AU$1&amp;ROW(),$A:$A,0))," ")</f>
        <v xml:space="preserve">ZESTY&lt;2012 </v>
      </c>
      <c r="AV11" s="257"/>
      <c r="AW11" s="257"/>
      <c r="AX11" s="257"/>
      <c r="AY11" s="257"/>
      <c r="AZ11" s="257"/>
      <c r="BA11" s="257"/>
      <c r="BB11" s="257"/>
      <c r="BC11" s="257"/>
      <c r="BD11" s="257" t="str">
        <f ca="1">IF(ISNUMBER(MATCH(BD$1&amp;ROW(),$A:$A,0)),INDEX(OFFSET(Chart_list_net!$B$3,0,0,COUNTA(Chart_list_net!$B$4:$B$2017),),MATCH(BD$1&amp;ROW(),$A:$A,0))," ")</f>
        <v>KAISER</v>
      </c>
      <c r="BE11" s="257" t="str">
        <f ca="1">IF(ISNUMBER(MATCH(BE$1&amp;ROW(),$A:$A,0)),INDEX(OFFSET(Chart_list_net!$B$3,0,0,COUNTA(Chart_list_net!$B$4:$B$2017),),MATCH(BE$1&amp;ROW(),$A:$A,0))," ")</f>
        <v>KALULA (from 2011)</v>
      </c>
      <c r="BF11" s="257"/>
      <c r="BG11" s="257"/>
      <c r="BH11" s="257" t="str">
        <f ca="1">IF(ISNUMBER(MATCH(BH$1&amp;ROW(),$A:$A,0)),INDEX(OFFSET(Chart_list_net!$B$3,0,0,COUNTA(Chart_list_net!$B$4:$B$2017),),MATCH(BH$1&amp;ROW(),$A:$A,0))," ")</f>
        <v>HELIUS AM 158 (before 2010)</v>
      </c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V11" s="257"/>
      <c r="BW11" s="257"/>
      <c r="BX11" s="257"/>
      <c r="BY11" s="257"/>
      <c r="BZ11" s="257" t="str">
        <f ca="1">IF(ISNUMBER(MATCH(BZ$1&amp;ROW(),$A:$A,0)),INDEX(OFFSET(Chart_list_net!$B$3,0,0,COUNTA(Chart_list_net!$B$4:$B$2017),),MATCH(BZ$1&amp;ROW(),$A:$A,0))," ")</f>
        <v>BULLIT V3 (2007/2011)</v>
      </c>
      <c r="CA11" s="257"/>
      <c r="CB11" s="257"/>
      <c r="CC11" s="257" t="str">
        <f ca="1">IF(ISNUMBER(MATCH(CC$1&amp;ROW(),$A:$A,0)),INDEX(OFFSET(Chart_list_net!$B$3,0,0,COUNTA(Chart_list_net!$B$4:$B$2017),),MATCH(CC$1&amp;ROW(),$A:$A,0))," ")</f>
        <v>STATUS 2012/2013/2014</v>
      </c>
      <c r="CD11" s="257"/>
      <c r="CE11" s="257"/>
      <c r="CF11" s="257"/>
      <c r="CG11" s="257"/>
      <c r="CH11" s="257"/>
      <c r="CI11" s="257" t="str">
        <f ca="1">IF(ISNUMBER(MATCH(CI$1&amp;ROW(),$A:$A,0)),INDEX(OFFSET(Chart_list_net!$B$3,0,0,COUNTA(Chart_list_net!$B$4:$B$2017),),MATCH(CI$1&amp;ROW(),$A:$A,0))," ")</f>
        <v>TR 250</v>
      </c>
      <c r="CJ11" s="257"/>
      <c r="CK11" s="257"/>
      <c r="CL11" s="257"/>
      <c r="CM11" s="257"/>
      <c r="CO11" s="257"/>
      <c r="CP11" s="257"/>
      <c r="CQ11" s="257" t="str">
        <f ca="1">IF(ISNUMBER(MATCH(CQ$1&amp;ROW(),$A:$A,0)),INDEX(OFFSET(Chart_list_net!$B$3,0,0,COUNTA(Chart_list_net!$B$4:$B$2017),),MATCH(CQ$1&amp;ROW(),$A:$A,0))," ")</f>
        <v>SB6c</v>
      </c>
      <c r="CR11" s="257"/>
      <c r="CS11" s="257"/>
      <c r="CT11" s="257"/>
      <c r="CU11" s="257"/>
      <c r="CV11" s="257"/>
      <c r="CW11" s="257"/>
      <c r="CX11" s="257"/>
    </row>
    <row r="12" spans="1:503" x14ac:dyDescent="0.2">
      <c r="A12" s="257" t="str">
        <f>Chart_list_net!A14&amp;Chart_list_net!C14</f>
        <v>BANSHEE3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 t="str">
        <f ca="1">IF(ISNUMBER(MATCH(P$1&amp;ROW(),$A:$A,0)),INDEX(OFFSET(Chart_list_net!$B$3,0,0,COUNTA(Chart_list_net!$B$4:$B$2017),),MATCH(P$1&amp;ROW(),$A:$A,0))," ")</f>
        <v>SUPREME DH 2011 (V3)</v>
      </c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H12" s="257" t="str">
        <f ca="1">IF(ISNUMBER(MATCH(AH$1&amp;ROW(),$A:$A,0)),INDEX(OFFSET(Chart_list_net!$B$3,0,0,COUNTA(Chart_list_net!$B$4:$B$2017),),MATCH(AH$1&amp;ROW(),$A:$A,0))," ")</f>
        <v>SOCCOM</v>
      </c>
      <c r="AI12" s="257"/>
      <c r="AJ12" s="257"/>
      <c r="AK12" s="257"/>
      <c r="AL12" s="257"/>
      <c r="AM12" s="257"/>
      <c r="AN12" s="257"/>
      <c r="AO12" s="257"/>
      <c r="AP12" s="257"/>
      <c r="AQ12" s="257"/>
      <c r="AR12" s="257"/>
      <c r="AS12" s="257"/>
      <c r="AT12" s="257"/>
      <c r="AU12" s="257"/>
      <c r="AV12" s="257"/>
      <c r="AW12" s="257"/>
      <c r="AX12" s="257"/>
      <c r="AY12" s="257"/>
      <c r="AZ12" s="257"/>
      <c r="BA12" s="257"/>
      <c r="BB12" s="257"/>
      <c r="BC12" s="257"/>
      <c r="BD12" s="257"/>
      <c r="BE12" s="257" t="str">
        <f ca="1">IF(ISNUMBER(MATCH(BE$1&amp;ROW(),$A:$A,0)),INDEX(OFFSET(Chart_list_net!$B$3,0,0,COUNTA(Chart_list_net!$B$4:$B$2017),),MATCH(BE$1&amp;ROW(),$A:$A,0))," ")</f>
        <v>ZUZA</v>
      </c>
      <c r="BF12" s="257"/>
      <c r="BG12" s="257"/>
      <c r="BH12" s="257" t="str">
        <f ca="1">IF(ISNUMBER(MATCH(BH$1&amp;ROW(),$A:$A,0)),INDEX(OFFSET(Chart_list_net!$B$3,0,0,COUNTA(Chart_list_net!$B$4:$B$2017),),MATCH(BH$1&amp;ROW(),$A:$A,0))," ")</f>
        <v>HELIUS AM 158 (after 2010)</v>
      </c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V12" s="257"/>
      <c r="BW12" s="257"/>
      <c r="BX12" s="257"/>
      <c r="BY12" s="257"/>
      <c r="BZ12" s="257" t="str">
        <f ca="1">IF(ISNUMBER(MATCH(BZ$1&amp;ROW(),$A:$A,0)),INDEX(OFFSET(Chart_list_net!$B$3,0,0,COUNTA(Chart_list_net!$B$4:$B$2017),),MATCH(BZ$1&amp;ROW(),$A:$A,0))," ")</f>
        <v>BULLIT 2009</v>
      </c>
      <c r="CA12" s="257"/>
      <c r="CB12" s="257"/>
      <c r="CC12" s="257"/>
      <c r="CD12" s="257"/>
      <c r="CE12" s="257"/>
      <c r="CF12" s="257"/>
      <c r="CG12" s="257"/>
      <c r="CH12" s="257"/>
      <c r="CI12" s="257" t="str">
        <f ca="1">IF(ISNUMBER(MATCH(CI$1&amp;ROW(),$A:$A,0)),INDEX(OFFSET(Chart_list_net!$B$3,0,0,COUNTA(Chart_list_net!$B$4:$B$2017),),MATCH(CI$1&amp;ROW(),$A:$A,0))," ")</f>
        <v>SUPPRESSOR</v>
      </c>
      <c r="CJ12" s="257"/>
      <c r="CK12" s="257"/>
      <c r="CL12" s="257"/>
      <c r="CM12" s="257"/>
      <c r="CO12" s="257"/>
      <c r="CP12" s="257"/>
      <c r="CQ12" s="257" t="str">
        <f ca="1">IF(ISNUMBER(MATCH(CQ$1&amp;ROW(),$A:$A,0)),INDEX(OFFSET(Chart_list_net!$B$3,0,0,COUNTA(Chart_list_net!$B$4:$B$2017),),MATCH(CQ$1&amp;ROW(),$A:$A,0))," ")</f>
        <v>303DH</v>
      </c>
      <c r="CR12" s="257"/>
      <c r="CS12" s="257"/>
      <c r="CT12" s="257"/>
      <c r="CU12" s="257" t="str">
        <f>IF(ISNUMBER(MATCH(CU$1&amp;ROW(),$A:$A,0)),INDEX(#REF!,MATCH(CU$1&amp;ROW(),$A:$A,0))," ")</f>
        <v xml:space="preserve"> </v>
      </c>
      <c r="CV12" s="257" t="str">
        <f>IF(ISNUMBER(MATCH(CV$1&amp;ROW(),$A:$A,0)),INDEX(#REF!,MATCH(CV$1&amp;ROW(),$A:$A,0))," ")</f>
        <v xml:space="preserve"> </v>
      </c>
      <c r="CW12" s="257" t="str">
        <f>IF(ISNUMBER(MATCH(CW$1&amp;ROW(),$A:$A,0)),INDEX(#REF!,MATCH(CW$1&amp;ROW(),$A:$A,0))," ")</f>
        <v xml:space="preserve"> </v>
      </c>
      <c r="CX12" s="257" t="str">
        <f>IF(ISNUMBER(MATCH(CX$1&amp;ROW(),$A:$A,0)),INDEX(#REF!,MATCH(CX$1&amp;ROW(),$A:$A,0))," ")</f>
        <v xml:space="preserve"> </v>
      </c>
    </row>
    <row r="13" spans="1:503" x14ac:dyDescent="0.2">
      <c r="A13" s="257" t="str">
        <f>Chart_list_net!A15&amp;Chart_list_net!C15</f>
        <v>BANSHEE4</v>
      </c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 t="str">
        <f ca="1">IF(ISNUMBER(MATCH(P$1&amp;ROW(),$A:$A,0)),INDEX(OFFSET(Chart_list_net!$B$3,0,0,COUNTA(Chart_list_net!$B$4:$B$2017),),MATCH(P$1&amp;ROW(),$A:$A,0))," ")</f>
        <v>META AM V4</v>
      </c>
      <c r="Q13" s="257"/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7"/>
      <c r="AD13" s="257"/>
      <c r="AE13" s="257"/>
      <c r="AF13" s="257"/>
      <c r="AH13" s="257" t="str">
        <f ca="1">IF(ISNUMBER(MATCH(AH$1&amp;ROW(),$A:$A,0)),INDEX(OFFSET(Chart_list_net!$B$3,0,0,COUNTA(Chart_list_net!$B$4:$B$2017),),MATCH(AH$1&amp;ROW(),$A:$A,0))," ")</f>
        <v>951 - top position</v>
      </c>
      <c r="AI13" s="257"/>
      <c r="AJ13" s="257"/>
      <c r="AK13" s="257"/>
      <c r="AL13" s="257"/>
      <c r="AM13" s="257"/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  <c r="AX13" s="257"/>
      <c r="AY13" s="257"/>
      <c r="AZ13" s="257"/>
      <c r="BA13" s="257"/>
      <c r="BB13" s="257"/>
      <c r="BC13" s="257"/>
      <c r="BD13" s="257"/>
      <c r="BE13" s="257"/>
      <c r="BF13" s="257"/>
      <c r="BG13" s="257"/>
      <c r="BH13" s="257" t="str">
        <f ca="1">IF(ISNUMBER(MATCH(BH$1&amp;ROW(),$A:$A,0)),INDEX(OFFSET(Chart_list_net!$B$3,0,0,COUNTA(Chart_list_net!$B$4:$B$2017),),MATCH(BH$1&amp;ROW(),$A:$A,0))," ")</f>
        <v>HELIUS AM 146 (before 2010)</v>
      </c>
      <c r="BJ13" s="257"/>
      <c r="BK13" s="257"/>
      <c r="BL13" s="257"/>
      <c r="BM13" s="257"/>
      <c r="BN13" s="257"/>
      <c r="BO13" s="257"/>
      <c r="BP13" s="257"/>
      <c r="BQ13" s="257"/>
      <c r="BR13" s="257"/>
      <c r="BS13" s="257"/>
      <c r="BT13" s="257"/>
      <c r="BV13" s="257"/>
      <c r="BW13" s="257"/>
      <c r="BX13" s="257"/>
      <c r="BY13" s="257"/>
      <c r="BZ13" s="257" t="str">
        <f ca="1">IF(ISNUMBER(MATCH(BZ$1&amp;ROW(),$A:$A,0)),INDEX(OFFSET(Chart_list_net!$B$3,0,0,COUNTA(Chart_list_net!$B$4:$B$2017),),MATCH(BZ$1&amp;ROW(),$A:$A,0))," ")</f>
        <v>V10-3</v>
      </c>
      <c r="CA13" s="257"/>
      <c r="CB13" s="257"/>
      <c r="CC13" s="257"/>
      <c r="CD13" s="257"/>
      <c r="CE13" s="257"/>
      <c r="CF13" s="257"/>
      <c r="CG13" s="257"/>
      <c r="CH13" s="257"/>
      <c r="CI13" s="257" t="str">
        <f ca="1">IF(ISNUMBER(MATCH(CI$1&amp;ROW(),$A:$A,0)),INDEX(OFFSET(Chart_list_net!$B$3,0,0,COUNTA(Chart_list_net!$B$4:$B$2017),),MATCH(CI$1&amp;ROW(),$A:$A,0))," ")</f>
        <v>PATROL</v>
      </c>
      <c r="CJ13" s="257"/>
      <c r="CK13" s="257"/>
      <c r="CL13" s="257"/>
      <c r="CM13" s="257"/>
      <c r="CO13" s="257"/>
      <c r="CP13" s="257"/>
      <c r="CQ13" s="257" t="str">
        <f ca="1">IF(ISNUMBER(MATCH(CQ$1&amp;ROW(),$A:$A,0)),INDEX(OFFSET(Chart_list_net!$B$3,0,0,COUNTA(Chart_list_net!$B$4:$B$2017),),MATCH(CQ$1&amp;ROW(),$A:$A,0))," ")</f>
        <v>303R DH 2009</v>
      </c>
      <c r="CR13" s="257"/>
      <c r="CS13" s="257"/>
      <c r="CT13" s="257"/>
      <c r="CU13" s="257" t="str">
        <f>IF(ISNUMBER(MATCH(CU$1&amp;ROW(),$A:$A,0)),INDEX(#REF!,MATCH(CU$1&amp;ROW(),$A:$A,0))," ")</f>
        <v xml:space="preserve"> </v>
      </c>
      <c r="CV13" s="257" t="str">
        <f>IF(ISNUMBER(MATCH(CV$1&amp;ROW(),$A:$A,0)),INDEX(#REF!,MATCH(CV$1&amp;ROW(),$A:$A,0))," ")</f>
        <v xml:space="preserve"> </v>
      </c>
      <c r="CW13" s="257" t="str">
        <f>IF(ISNUMBER(MATCH(CW$1&amp;ROW(),$A:$A,0)),INDEX(#REF!,MATCH(CW$1&amp;ROW(),$A:$A,0))," ")</f>
        <v xml:space="preserve"> </v>
      </c>
      <c r="CX13" s="257" t="str">
        <f>IF(ISNUMBER(MATCH(CX$1&amp;ROW(),$A:$A,0)),INDEX(#REF!,MATCH(CX$1&amp;ROW(),$A:$A,0))," ")</f>
        <v xml:space="preserve"> </v>
      </c>
    </row>
    <row r="14" spans="1:503" x14ac:dyDescent="0.2">
      <c r="A14" s="257" t="str">
        <f>Chart_list_net!A16&amp;Chart_list_net!C16</f>
        <v>BANSHEE5</v>
      </c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H14" s="257" t="str">
        <f ca="1">IF(ISNUMBER(MATCH(AH$1&amp;ROW(),$A:$A,0)),INDEX(OFFSET(Chart_list_net!$B$3,0,0,COUNTA(Chart_list_net!$B$4:$B$2017),),MATCH(AH$1&amp;ROW(),$A:$A,0))," ")</f>
        <v>951 - low position</v>
      </c>
      <c r="AI14" s="257"/>
      <c r="AJ14" s="257"/>
      <c r="AK14" s="257"/>
      <c r="AL14" s="257"/>
      <c r="AM14" s="257"/>
      <c r="AN14" s="257"/>
      <c r="AO14" s="257"/>
      <c r="AP14" s="257"/>
      <c r="AQ14" s="257"/>
      <c r="AR14" s="257"/>
      <c r="AS14" s="257"/>
      <c r="AT14" s="257"/>
      <c r="AU14" s="257"/>
      <c r="AV14" s="257"/>
      <c r="AW14" s="257"/>
      <c r="AX14" s="257"/>
      <c r="AY14" s="257"/>
      <c r="AZ14" s="257"/>
      <c r="BA14" s="257"/>
      <c r="BB14" s="257"/>
      <c r="BC14" s="257"/>
      <c r="BD14" s="257"/>
      <c r="BE14" s="257"/>
      <c r="BF14" s="257"/>
      <c r="BG14" s="257"/>
      <c r="BH14" s="257" t="str">
        <f ca="1">IF(ISNUMBER(MATCH(BH$1&amp;ROW(),$A:$A,0)),INDEX(OFFSET(Chart_list_net!$B$3,0,0,COUNTA(Chart_list_net!$B$4:$B$2017),),MATCH(BH$1&amp;ROW(),$A:$A,0))," ")</f>
        <v>HELIUS AM 146 (after 2010)</v>
      </c>
      <c r="BJ14" s="257"/>
      <c r="BK14" s="257"/>
      <c r="BL14" s="257"/>
      <c r="BM14" s="257"/>
      <c r="BN14" s="257"/>
      <c r="BO14" s="257"/>
      <c r="BP14" s="257"/>
      <c r="BQ14" s="257"/>
      <c r="BR14" s="257"/>
      <c r="BS14" s="257"/>
      <c r="BT14" s="257"/>
      <c r="BV14" s="257"/>
      <c r="BW14" s="257"/>
      <c r="BX14" s="257"/>
      <c r="BY14" s="257"/>
      <c r="BZ14" s="257" t="str">
        <f ca="1">IF(ISNUMBER(MATCH(BZ$1&amp;ROW(),$A:$A,0)),INDEX(OFFSET(Chart_list_net!$B$3,0,0,COUNTA(Chart_list_net!$B$4:$B$2017),),MATCH(BZ$1&amp;ROW(),$A:$A,0))," ")</f>
        <v>V10-4 and 5 (Carb or Alu) 8,5" travel spec</v>
      </c>
      <c r="CA14" s="257"/>
      <c r="CB14" s="257"/>
      <c r="CC14" s="257"/>
      <c r="CD14" s="257"/>
      <c r="CE14" s="257"/>
      <c r="CF14" s="257"/>
      <c r="CG14" s="257"/>
      <c r="CH14" s="257"/>
      <c r="CI14" s="257" t="str">
        <f ca="1">IF(ISNUMBER(MATCH(CI$1&amp;ROW(),$A:$A,0)),INDEX(OFFSET(Chart_list_net!$B$3,0,0,COUNTA(Chart_list_net!$B$4:$B$2017),),MATCH(CI$1&amp;ROW(),$A:$A,0))," ")</f>
        <v>SCOUT</v>
      </c>
      <c r="CJ14" s="257"/>
      <c r="CK14" s="257"/>
      <c r="CL14" s="257"/>
      <c r="CM14" s="257"/>
      <c r="CO14" s="257"/>
      <c r="CP14" s="257"/>
      <c r="CQ14" s="257"/>
      <c r="CR14" s="257"/>
      <c r="CS14" s="257"/>
      <c r="CT14" s="257"/>
      <c r="CU14" s="257" t="str">
        <f>IF(ISNUMBER(MATCH(CU$1&amp;ROW(),$A:$A,0)),INDEX(#REF!,MATCH(CU$1&amp;ROW(),$A:$A,0))," ")</f>
        <v xml:space="preserve"> </v>
      </c>
      <c r="CV14" s="257" t="str">
        <f>IF(ISNUMBER(MATCH(CV$1&amp;ROW(),$A:$A,0)),INDEX(#REF!,MATCH(CV$1&amp;ROW(),$A:$A,0))," ")</f>
        <v xml:space="preserve"> </v>
      </c>
      <c r="CW14" s="257" t="str">
        <f>IF(ISNUMBER(MATCH(CW$1&amp;ROW(),$A:$A,0)),INDEX(#REF!,MATCH(CW$1&amp;ROW(),$A:$A,0))," ")</f>
        <v xml:space="preserve"> </v>
      </c>
      <c r="CX14" s="257" t="str">
        <f>IF(ISNUMBER(MATCH(CX$1&amp;ROW(),$A:$A,0)),INDEX(#REF!,MATCH(CX$1&amp;ROW(),$A:$A,0))," ")</f>
        <v xml:space="preserve"> </v>
      </c>
    </row>
    <row r="15" spans="1:503" x14ac:dyDescent="0.2">
      <c r="A15" s="257" t="str">
        <f>Chart_list_net!A17&amp;Chart_list_net!C17</f>
        <v>BANSHEE6</v>
      </c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H15" s="257" t="str">
        <f ca="1">IF(ISNUMBER(MATCH(AH$1&amp;ROW(),$A:$A,0)),INDEX(OFFSET(Chart_list_net!$B$3,0,0,COUNTA(Chart_list_net!$B$4:$B$2017),),MATCH(AH$1&amp;ROW(),$A:$A,0))," ")</f>
        <v>66  Slopestyle</v>
      </c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 t="str">
        <f ca="1">IF(ISNUMBER(MATCH(BH$1&amp;ROW(),$A:$A,0)),INDEX(OFFSET(Chart_list_net!$B$3,0,0,COUNTA(Chart_list_net!$B$4:$B$2017),),MATCH(BH$1&amp;ROW(),$A:$A,0))," ")</f>
        <v>HELIUS AM 136 (befre 2010)</v>
      </c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V15" s="257"/>
      <c r="BW15" s="257"/>
      <c r="BX15" s="257"/>
      <c r="BY15" s="257"/>
      <c r="BZ15" s="257" t="str">
        <f ca="1">IF(ISNUMBER(MATCH(BZ$1&amp;ROW(),$A:$A,0)),INDEX(OFFSET(Chart_list_net!$B$3,0,0,COUNTA(Chart_list_net!$B$4:$B$2017),),MATCH(BZ$1&amp;ROW(),$A:$A,0))," ")</f>
        <v>V10-4 and 5 (Carb or Alu) 10" travel spec</v>
      </c>
      <c r="CA15" s="257"/>
      <c r="CB15" s="257"/>
      <c r="CC15" s="257"/>
      <c r="CD15" s="257"/>
      <c r="CE15" s="257"/>
      <c r="CF15" s="257"/>
      <c r="CG15" s="257"/>
      <c r="CH15" s="257"/>
      <c r="CI15" s="257" t="str">
        <f ca="1">IF(ISNUMBER(MATCH(CI$1&amp;ROW(),$A:$A,0)),INDEX(OFFSET(Chart_list_net!$B$3,0,0,COUNTA(Chart_list_net!$B$4:$B$2017),),MATCH(CI$1&amp;ROW(),$A:$A,0))," ")</f>
        <v>SMUGGLER</v>
      </c>
      <c r="CJ15" s="257"/>
      <c r="CK15" s="257"/>
      <c r="CL15" s="257"/>
      <c r="CM15" s="257"/>
      <c r="CO15" s="257"/>
      <c r="CP15" s="257"/>
      <c r="CQ15" s="257"/>
      <c r="CR15" s="257"/>
      <c r="CS15" s="257"/>
      <c r="CT15" s="257"/>
      <c r="CU15" s="257" t="str">
        <f>IF(ISNUMBER(MATCH(CU$1&amp;ROW(),$A:$A,0)),INDEX(#REF!,MATCH(CU$1&amp;ROW(),$A:$A,0))," ")</f>
        <v xml:space="preserve"> </v>
      </c>
      <c r="CV15" s="257" t="str">
        <f>IF(ISNUMBER(MATCH(CV$1&amp;ROW(),$A:$A,0)),INDEX(#REF!,MATCH(CV$1&amp;ROW(),$A:$A,0))," ")</f>
        <v xml:space="preserve"> </v>
      </c>
      <c r="CW15" s="257" t="str">
        <f>IF(ISNUMBER(MATCH(CW$1&amp;ROW(),$A:$A,0)),INDEX(#REF!,MATCH(CW$1&amp;ROW(),$A:$A,0))," ")</f>
        <v xml:space="preserve"> </v>
      </c>
      <c r="CX15" s="257" t="str">
        <f>IF(ISNUMBER(MATCH(CX$1&amp;ROW(),$A:$A,0)),INDEX(#REF!,MATCH(CX$1&amp;ROW(),$A:$A,0))," ")</f>
        <v xml:space="preserve"> </v>
      </c>
    </row>
    <row r="16" spans="1:503" x14ac:dyDescent="0.2">
      <c r="A16" s="257" t="str">
        <f>Chart_list_net!A18&amp;Chart_list_net!C18</f>
        <v>BANSHEE7</v>
      </c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H16" s="257" t="str">
        <f ca="1">IF(ISNUMBER(MATCH(AH$1&amp;ROW(),$A:$A,0)),INDEX(OFFSET(Chart_list_net!$B$3,0,0,COUNTA(Chart_list_net!$B$4:$B$2017),),MATCH(AH$1&amp;ROW(),$A:$A,0))," ")</f>
        <v>UZZI VPX</v>
      </c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257"/>
      <c r="AW16" s="257"/>
      <c r="AX16" s="257"/>
      <c r="AY16" s="257"/>
      <c r="AZ16" s="257"/>
      <c r="BA16" s="257"/>
      <c r="BB16" s="257"/>
      <c r="BC16" s="257"/>
      <c r="BD16" s="257"/>
      <c r="BE16" s="257"/>
      <c r="BF16" s="257"/>
      <c r="BG16" s="257"/>
      <c r="BH16" s="257" t="str">
        <f ca="1">IF(ISNUMBER(MATCH(BH$1&amp;ROW(),$A:$A,0)),INDEX(OFFSET(Chart_list_net!$B$3,0,0,COUNTA(Chart_list_net!$B$4:$B$2017),),MATCH(BH$1&amp;ROW(),$A:$A,0))," ")</f>
        <v>HELIUS AM 136 (after 2010)</v>
      </c>
      <c r="BJ16" s="257"/>
      <c r="BK16" s="257"/>
      <c r="BL16" s="257"/>
      <c r="BM16" s="257"/>
      <c r="BN16" s="257"/>
      <c r="BO16" s="257"/>
      <c r="BP16" s="257"/>
      <c r="BQ16" s="257"/>
      <c r="BR16" s="257"/>
      <c r="BS16" s="257"/>
      <c r="BT16" s="257"/>
      <c r="BV16" s="257"/>
      <c r="BW16" s="257"/>
      <c r="BX16" s="257"/>
      <c r="BY16" s="257"/>
      <c r="BZ16" s="257" t="str">
        <f ca="1">IF(ISNUMBER(MATCH(BZ$1&amp;ROW(),$A:$A,0)),INDEX(OFFSET(Chart_list_net!$B$3,0,0,COUNTA(Chart_list_net!$B$4:$B$2017),),MATCH(BZ$1&amp;ROW(),$A:$A,0))," ")</f>
        <v>V10.6</v>
      </c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O16" s="257"/>
      <c r="CP16" s="257"/>
      <c r="CQ16" s="257"/>
      <c r="CR16" s="257"/>
      <c r="CS16" s="257"/>
      <c r="CT16" s="257"/>
      <c r="CU16" s="257" t="str">
        <f>IF(ISNUMBER(MATCH(CU$1&amp;ROW(),$A:$A,0)),INDEX(#REF!,MATCH(CU$1&amp;ROW(),$A:$A,0))," ")</f>
        <v xml:space="preserve"> </v>
      </c>
      <c r="CV16" s="257" t="str">
        <f>IF(ISNUMBER(MATCH(CV$1&amp;ROW(),$A:$A,0)),INDEX(#REF!,MATCH(CV$1&amp;ROW(),$A:$A,0))," ")</f>
        <v xml:space="preserve"> </v>
      </c>
      <c r="CW16" s="257" t="str">
        <f>IF(ISNUMBER(MATCH(CW$1&amp;ROW(),$A:$A,0)),INDEX(#REF!,MATCH(CW$1&amp;ROW(),$A:$A,0))," ")</f>
        <v xml:space="preserve"> </v>
      </c>
      <c r="CX16" s="257" t="str">
        <f>IF(ISNUMBER(MATCH(CX$1&amp;ROW(),$A:$A,0)),INDEX(#REF!,MATCH(CX$1&amp;ROW(),$A:$A,0))," ")</f>
        <v xml:space="preserve"> </v>
      </c>
    </row>
    <row r="17" spans="1:102" x14ac:dyDescent="0.2">
      <c r="A17" s="257" t="str">
        <f>Chart_list_net!A19&amp;Chart_list_net!C19</f>
        <v>BANSHEE8</v>
      </c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H17" s="257" t="str">
        <f ca="1">IF(ISNUMBER(MATCH(AH$1&amp;ROW(),$A:$A,0)),INDEX(OFFSET(Chart_list_net!$B$3,0,0,COUNTA(Chart_list_net!$B$4:$B$2017),),MATCH(AH$1&amp;ROW(),$A:$A,0))," ")</f>
        <v>UZZI VP 2010/2011 7''</v>
      </c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 t="str">
        <f ca="1">IF(ISNUMBER(MATCH(BH$1&amp;ROW(),$A:$A,0)),INDEX(OFFSET(Chart_list_net!$B$3,0,0,COUNTA(Chart_list_net!$B$4:$B$2017),),MATCH(BH$1&amp;ROW(),$A:$A,0))," ")</f>
        <v>HELIUS AC 140 26"</v>
      </c>
      <c r="BJ17" s="257"/>
      <c r="BK17" s="257"/>
      <c r="BL17" s="257"/>
      <c r="BM17" s="257"/>
      <c r="BN17" s="257"/>
      <c r="BO17" s="257"/>
      <c r="BP17" s="257"/>
      <c r="BQ17" s="257"/>
      <c r="BR17" s="257"/>
      <c r="BS17" s="257"/>
      <c r="BT17" s="257"/>
      <c r="BV17" s="257"/>
      <c r="BW17" s="257"/>
      <c r="BX17" s="257"/>
      <c r="BY17" s="257"/>
      <c r="BZ17" s="257" t="str">
        <f ca="1">IF(ISNUMBER(MATCH(BZ$1&amp;ROW(),$A:$A,0)),INDEX(OFFSET(Chart_list_net!$B$3,0,0,COUNTA(Chart_list_net!$B$4:$B$2017),),MATCH(BZ$1&amp;ROW(),$A:$A,0))," ")</f>
        <v>DRIVER 8</v>
      </c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O17" s="257"/>
      <c r="CP17" s="257"/>
      <c r="CQ17" s="257"/>
      <c r="CR17" s="257"/>
      <c r="CS17" s="257"/>
      <c r="CT17" s="257"/>
      <c r="CU17" s="257" t="str">
        <f>IF(ISNUMBER(MATCH(CU$1&amp;ROW(),$A:$A,0)),INDEX(#REF!,MATCH(CU$1&amp;ROW(),$A:$A,0))," ")</f>
        <v xml:space="preserve"> </v>
      </c>
      <c r="CV17" s="257" t="str">
        <f>IF(ISNUMBER(MATCH(CV$1&amp;ROW(),$A:$A,0)),INDEX(#REF!,MATCH(CV$1&amp;ROW(),$A:$A,0))," ")</f>
        <v xml:space="preserve"> </v>
      </c>
      <c r="CW17" s="257" t="str">
        <f>IF(ISNUMBER(MATCH(CW$1&amp;ROW(),$A:$A,0)),INDEX(#REF!,MATCH(CW$1&amp;ROW(),$A:$A,0))," ")</f>
        <v xml:space="preserve"> </v>
      </c>
      <c r="CX17" s="257" t="str">
        <f>IF(ISNUMBER(MATCH(CX$1&amp;ROW(),$A:$A,0)),INDEX(#REF!,MATCH(CX$1&amp;ROW(),$A:$A,0))," ")</f>
        <v xml:space="preserve"> </v>
      </c>
    </row>
    <row r="18" spans="1:102" x14ac:dyDescent="0.2">
      <c r="A18" s="257" t="str">
        <f>Chart_list_net!A20&amp;Chart_list_net!C20</f>
        <v>BANSHEE9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  <c r="AE18" s="257"/>
      <c r="AF18" s="257"/>
      <c r="AH18" s="257" t="str">
        <f ca="1">IF(ISNUMBER(MATCH(AH$1&amp;ROW(),$A:$A,0)),INDEX(OFFSET(Chart_list_net!$B$3,0,0,COUNTA(Chart_list_net!$B$4:$B$2017),),MATCH(AH$1&amp;ROW(),$A:$A,0))," ")</f>
        <v>UZZI VP 2010/2011 7,5''</v>
      </c>
      <c r="AI18" s="257"/>
      <c r="AJ18" s="257"/>
      <c r="AK18" s="257"/>
      <c r="AL18" s="257"/>
      <c r="AM18" s="257"/>
      <c r="AN18" s="257"/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  <c r="AY18" s="257"/>
      <c r="AZ18" s="257"/>
      <c r="BA18" s="257"/>
      <c r="BB18" s="257"/>
      <c r="BC18" s="257"/>
      <c r="BD18" s="257"/>
      <c r="BE18" s="257"/>
      <c r="BF18" s="257"/>
      <c r="BG18" s="257"/>
      <c r="BH18" s="257" t="str">
        <f ca="1">IF(ISNUMBER(MATCH(BH$1&amp;ROW(),$A:$A,0)),INDEX(OFFSET(Chart_list_net!$B$3,0,0,COUNTA(Chart_list_net!$B$4:$B$2017),),MATCH(BH$1&amp;ROW(),$A:$A,0))," ")</f>
        <v>HELIUS AC 130 26"</v>
      </c>
      <c r="BJ18" s="257"/>
      <c r="BK18" s="257"/>
      <c r="BL18" s="257"/>
      <c r="BM18" s="257"/>
      <c r="BN18" s="257"/>
      <c r="BO18" s="257"/>
      <c r="BP18" s="257"/>
      <c r="BQ18" s="257"/>
      <c r="BR18" s="257"/>
      <c r="BS18" s="257"/>
      <c r="BT18" s="257"/>
      <c r="BV18" s="257"/>
      <c r="BW18" s="257"/>
      <c r="BX18" s="257"/>
      <c r="BY18" s="257"/>
      <c r="BZ18" s="257" t="str">
        <f ca="1">IF(ISNUMBER(MATCH(BZ$1&amp;ROW(),$A:$A,0)),INDEX(OFFSET(Chart_list_net!$B$3,0,0,COUNTA(Chart_list_net!$B$4:$B$2017),),MATCH(BZ$1&amp;ROW(),$A:$A,0))," ")</f>
        <v>VP FREE</v>
      </c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O18" s="257"/>
      <c r="CP18" s="257"/>
      <c r="CQ18" s="257"/>
      <c r="CR18" s="257"/>
      <c r="CS18" s="257"/>
      <c r="CT18" s="257"/>
      <c r="CU18" s="257" t="str">
        <f>IF(ISNUMBER(MATCH(CU$1&amp;ROW(),$A:$A,0)),INDEX(#REF!,MATCH(CU$1&amp;ROW(),$A:$A,0))," ")</f>
        <v xml:space="preserve"> </v>
      </c>
      <c r="CV18" s="257" t="str">
        <f>IF(ISNUMBER(MATCH(CV$1&amp;ROW(),$A:$A,0)),INDEX(#REF!,MATCH(CV$1&amp;ROW(),$A:$A,0))," ")</f>
        <v xml:space="preserve"> </v>
      </c>
      <c r="CW18" s="257" t="str">
        <f>IF(ISNUMBER(MATCH(CW$1&amp;ROW(),$A:$A,0)),INDEX(#REF!,MATCH(CW$1&amp;ROW(),$A:$A,0))," ")</f>
        <v xml:space="preserve"> </v>
      </c>
      <c r="CX18" s="257" t="str">
        <f>IF(ISNUMBER(MATCH(CX$1&amp;ROW(),$A:$A,0)),INDEX(#REF!,MATCH(CX$1&amp;ROW(),$A:$A,0))," ")</f>
        <v xml:space="preserve"> </v>
      </c>
    </row>
    <row r="19" spans="1:102" x14ac:dyDescent="0.2">
      <c r="A19" s="257" t="str">
        <f>Chart_list_net!A21&amp;Chart_list_net!C21</f>
        <v>BANSHEE10</v>
      </c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H19" s="257" t="str">
        <f ca="1">IF(ISNUMBER(MATCH(AH$1&amp;ROW(),$A:$A,0)),INDEX(OFFSET(Chart_list_net!$B$3,0,0,COUNTA(Chart_list_net!$B$4:$B$2017),),MATCH(AH$1&amp;ROW(),$A:$A,0))," ")</f>
        <v>UZZI 2000</v>
      </c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 t="str">
        <f ca="1">IF(ISNUMBER(MATCH(BH$1&amp;ROW(),$A:$A,0)),INDEX(OFFSET(Chart_list_net!$B$3,0,0,COUNTA(Chart_list_net!$B$4:$B$2017),),MATCH(BH$1&amp;ROW(),$A:$A,0))," ")</f>
        <v>HELIUS AC 120 26"</v>
      </c>
      <c r="BJ19" s="257"/>
      <c r="BK19" s="257"/>
      <c r="BL19" s="257"/>
      <c r="BM19" s="257"/>
      <c r="BN19" s="257"/>
      <c r="BO19" s="257"/>
      <c r="BP19" s="257"/>
      <c r="BQ19" s="257"/>
      <c r="BR19" s="257"/>
      <c r="BS19" s="257"/>
      <c r="BT19" s="257"/>
      <c r="BV19" s="257"/>
      <c r="BW19" s="257"/>
      <c r="BX19" s="257"/>
      <c r="BY19" s="257"/>
      <c r="BZ19" s="257" t="str">
        <f ca="1">IF(ISNUMBER(MATCH(BZ$1&amp;ROW(),$A:$A,0)),INDEX(OFFSET(Chart_list_net!$B$3,0,0,COUNTA(Chart_list_net!$B$4:$B$2017),),MATCH(BZ$1&amp;ROW(),$A:$A,0))," ")</f>
        <v>BANTAM</v>
      </c>
      <c r="CA19" s="257"/>
      <c r="CB19" s="257"/>
      <c r="CC19" s="257"/>
      <c r="CD19" s="257"/>
      <c r="CE19" s="257"/>
      <c r="CF19" s="257"/>
      <c r="CG19" s="257"/>
      <c r="CH19" s="257"/>
      <c r="CI19" s="257"/>
      <c r="CJ19" s="257"/>
      <c r="CK19" s="257"/>
      <c r="CL19" s="257"/>
      <c r="CM19" s="257"/>
      <c r="CO19" s="257"/>
      <c r="CP19" s="257"/>
      <c r="CQ19" s="257"/>
      <c r="CR19" s="257"/>
      <c r="CS19" s="257"/>
      <c r="CT19" s="257"/>
      <c r="CU19" s="257" t="str">
        <f>IF(ISNUMBER(MATCH(CU$1&amp;ROW(),$A:$A,0)),INDEX(#REF!,MATCH(CU$1&amp;ROW(),$A:$A,0))," ")</f>
        <v xml:space="preserve"> </v>
      </c>
      <c r="CV19" s="257" t="str">
        <f>IF(ISNUMBER(MATCH(CV$1&amp;ROW(),$A:$A,0)),INDEX(#REF!,MATCH(CV$1&amp;ROW(),$A:$A,0))," ")</f>
        <v xml:space="preserve"> </v>
      </c>
      <c r="CW19" s="257" t="str">
        <f>IF(ISNUMBER(MATCH(CW$1&amp;ROW(),$A:$A,0)),INDEX(#REF!,MATCH(CW$1&amp;ROW(),$A:$A,0))," ")</f>
        <v xml:space="preserve"> </v>
      </c>
      <c r="CX19" s="257" t="str">
        <f>IF(ISNUMBER(MATCH(CX$1&amp;ROW(),$A:$A,0)),INDEX(#REF!,MATCH(CX$1&amp;ROW(),$A:$A,0))," ")</f>
        <v xml:space="preserve"> </v>
      </c>
    </row>
    <row r="20" spans="1:102" x14ac:dyDescent="0.2">
      <c r="A20" s="257" t="str">
        <f>Chart_list_net!A22&amp;Chart_list_net!C22</f>
        <v>BMC2</v>
      </c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H20" s="257" t="str">
        <f ca="1">IF(ISNUMBER(MATCH(AH$1&amp;ROW(),$A:$A,0)),INDEX(OFFSET(Chart_list_net!$B$3,0,0,COUNTA(Chart_list_net!$B$4:$B$2017),),MATCH(AH$1&amp;ROW(),$A:$A,0))," ")</f>
        <v>SS2 6''</v>
      </c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 t="str">
        <f ca="1">IF(ISNUMBER(MATCH(BH$1&amp;ROW(),$A:$A,0)),INDEX(OFFSET(Chart_list_net!$B$3,0,0,COUNTA(Chart_list_net!$B$4:$B$2017),),MATCH(BH$1&amp;ROW(),$A:$A,0))," ")</f>
        <v>HELIUS AC 110 26"</v>
      </c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V20" s="257"/>
      <c r="BW20" s="257"/>
      <c r="BX20" s="257"/>
      <c r="BY20" s="257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O20" s="257"/>
      <c r="CP20" s="257"/>
      <c r="CQ20" s="257"/>
      <c r="CR20" s="257"/>
      <c r="CS20" s="257"/>
      <c r="CT20" s="257"/>
      <c r="CU20" s="257" t="str">
        <f>IF(ISNUMBER(MATCH(CU$1&amp;ROW(),$A:$A,0)),INDEX(#REF!,MATCH(CU$1&amp;ROW(),$A:$A,0))," ")</f>
        <v xml:space="preserve"> </v>
      </c>
      <c r="CV20" s="257" t="str">
        <f>IF(ISNUMBER(MATCH(CV$1&amp;ROW(),$A:$A,0)),INDEX(#REF!,MATCH(CV$1&amp;ROW(),$A:$A,0))," ")</f>
        <v xml:space="preserve"> </v>
      </c>
      <c r="CW20" s="257" t="str">
        <f>IF(ISNUMBER(MATCH(CW$1&amp;ROW(),$A:$A,0)),INDEX(#REF!,MATCH(CW$1&amp;ROW(),$A:$A,0))," ")</f>
        <v xml:space="preserve"> </v>
      </c>
      <c r="CX20" s="257" t="str">
        <f>IF(ISNUMBER(MATCH(CX$1&amp;ROW(),$A:$A,0)),INDEX(#REF!,MATCH(CX$1&amp;ROW(),$A:$A,0))," ")</f>
        <v xml:space="preserve"> </v>
      </c>
    </row>
    <row r="21" spans="1:102" x14ac:dyDescent="0.2">
      <c r="A21" s="257" t="str">
        <f>Chart_list_net!A23&amp;Chart_list_net!C23</f>
        <v>BMC3</v>
      </c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H21" s="257" t="str">
        <f ca="1">IF(ISNUMBER(MATCH(AH$1&amp;ROW(),$A:$A,0)),INDEX(OFFSET(Chart_list_net!$B$3,0,0,COUNTA(Chart_list_net!$B$4:$B$2017),),MATCH(AH$1&amp;ROW(),$A:$A,0))," ")</f>
        <v>SS2 6,5''</v>
      </c>
      <c r="AI21" s="257"/>
      <c r="AJ21" s="257"/>
      <c r="AK21" s="257"/>
      <c r="AL21" s="257"/>
      <c r="AM21" s="257"/>
      <c r="AN21" s="257"/>
      <c r="AO21" s="257"/>
      <c r="AP21" s="257"/>
      <c r="AQ21" s="257" t="str">
        <f ca="1">IF(ISNUMBER(MATCH(AQ$1&amp;ROW(),$A:$A,0)),INDEX(OFFSET(Chart_list_net!$B$3,0,0,COUNTA(Chart_list_net!$B$4:$B$2017),),MATCH(AQ$1&amp;ROW(),$A:$A,0))," ")</f>
        <v xml:space="preserve"> </v>
      </c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 t="str">
        <f ca="1">IF(ISNUMBER(MATCH(BH$1&amp;ROW(),$A:$A,0)),INDEX(OFFSET(Chart_list_net!$B$3,0,0,COUNTA(Chart_list_net!$B$4:$B$2017),),MATCH(BH$1&amp;ROW(),$A:$A,0))," ")</f>
        <v>HELIUS AC 138 650B</v>
      </c>
      <c r="BJ21" s="257"/>
      <c r="BK21" s="257"/>
      <c r="BL21" s="257"/>
      <c r="BM21" s="257"/>
      <c r="BN21" s="257"/>
      <c r="BO21" s="257"/>
      <c r="BP21" s="257"/>
      <c r="BQ21" s="257"/>
      <c r="BR21" s="257"/>
      <c r="BS21" s="257"/>
      <c r="BT21" s="257"/>
      <c r="BV21" s="257"/>
      <c r="BW21" s="257"/>
      <c r="BX21" s="257"/>
      <c r="BY21" s="257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O21" s="257"/>
      <c r="CP21" s="257"/>
      <c r="CQ21" s="257"/>
      <c r="CR21" s="257"/>
      <c r="CS21" s="257"/>
      <c r="CT21" s="257"/>
      <c r="CU21" s="257" t="str">
        <f>IF(ISNUMBER(MATCH(CU$1&amp;ROW(),$A:$A,0)),INDEX(#REF!,MATCH(CU$1&amp;ROW(),$A:$A,0))," ")</f>
        <v xml:space="preserve"> </v>
      </c>
      <c r="CV21" s="257" t="str">
        <f>IF(ISNUMBER(MATCH(CV$1&amp;ROW(),$A:$A,0)),INDEX(#REF!,MATCH(CV$1&amp;ROW(),$A:$A,0))," ")</f>
        <v xml:space="preserve"> </v>
      </c>
      <c r="CW21" s="257" t="str">
        <f>IF(ISNUMBER(MATCH(CW$1&amp;ROW(),$A:$A,0)),INDEX(#REF!,MATCH(CW$1&amp;ROW(),$A:$A,0))," ")</f>
        <v xml:space="preserve"> </v>
      </c>
      <c r="CX21" s="257" t="str">
        <f>IF(ISNUMBER(MATCH(CX$1&amp;ROW(),$A:$A,0)),INDEX(#REF!,MATCH(CX$1&amp;ROW(),$A:$A,0))," ")</f>
        <v xml:space="preserve"> </v>
      </c>
    </row>
    <row r="22" spans="1:102" x14ac:dyDescent="0.2">
      <c r="A22" s="257" t="str">
        <f>Chart_list_net!A24&amp;Chart_list_net!C24</f>
        <v>BMC4</v>
      </c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 t="str">
        <f ca="1">IF(ISNUMBER(MATCH(BH$1&amp;ROW(),$A:$A,0)),INDEX(OFFSET(Chart_list_net!$B$3,0,0,COUNTA(Chart_list_net!$B$4:$B$2017),),MATCH(BH$1&amp;ROW(),$A:$A,0))," ")</f>
        <v>HELIUS AC 150 650B</v>
      </c>
      <c r="BJ22" s="257"/>
      <c r="BK22" s="257"/>
      <c r="BL22" s="257"/>
      <c r="BM22" s="257"/>
      <c r="BN22" s="257"/>
      <c r="BO22" s="257"/>
      <c r="BP22" s="257"/>
      <c r="BQ22" s="257"/>
      <c r="BR22" s="257"/>
      <c r="BS22" s="257"/>
      <c r="BT22" s="257"/>
      <c r="BV22" s="257"/>
      <c r="BW22" s="257"/>
      <c r="BX22" s="257"/>
      <c r="BY22" s="257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O22" s="257"/>
      <c r="CP22" s="257"/>
      <c r="CQ22" s="257"/>
      <c r="CR22" s="257"/>
      <c r="CS22" s="257"/>
      <c r="CT22" s="257"/>
      <c r="CU22" s="257" t="str">
        <f>IF(ISNUMBER(MATCH(CU$1&amp;ROW(),$A:$A,0)),INDEX(#REF!,MATCH(CU$1&amp;ROW(),$A:$A,0))," ")</f>
        <v xml:space="preserve"> </v>
      </c>
      <c r="CV22" s="257" t="str">
        <f>IF(ISNUMBER(MATCH(CV$1&amp;ROW(),$A:$A,0)),INDEX(#REF!,MATCH(CV$1&amp;ROW(),$A:$A,0))," ")</f>
        <v xml:space="preserve"> </v>
      </c>
      <c r="CW22" s="257" t="str">
        <f>IF(ISNUMBER(MATCH(CW$1&amp;ROW(),$A:$A,0)),INDEX(#REF!,MATCH(CW$1&amp;ROW(),$A:$A,0))," ")</f>
        <v xml:space="preserve"> </v>
      </c>
      <c r="CX22" s="257" t="str">
        <f>IF(ISNUMBER(MATCH(CX$1&amp;ROW(),$A:$A,0)),INDEX(#REF!,MATCH(CX$1&amp;ROW(),$A:$A,0))," ")</f>
        <v xml:space="preserve"> </v>
      </c>
    </row>
    <row r="23" spans="1:102" x14ac:dyDescent="0.2">
      <c r="A23" s="257" t="str">
        <f>Chart_list_net!A25&amp;Chart_list_net!C25</f>
        <v>BERGAMONT2</v>
      </c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 t="str">
        <f ca="1">IF(ISNUMBER(MATCH(BH$1&amp;ROW(),$A:$A,0)),INDEX(OFFSET(Chart_list_net!$B$3,0,0,COUNTA(Chart_list_net!$B$4:$B$2017),),MATCH(BH$1&amp;ROW(),$A:$A,0))," ")</f>
        <v>HELIUS CC 138</v>
      </c>
      <c r="BJ23" s="257"/>
      <c r="BK23" s="257"/>
      <c r="BL23" s="257"/>
      <c r="BM23" s="257"/>
      <c r="BN23" s="257"/>
      <c r="BO23" s="257"/>
      <c r="BP23" s="257"/>
      <c r="BQ23" s="257"/>
      <c r="BR23" s="257"/>
      <c r="BS23" s="257"/>
      <c r="BT23" s="257"/>
      <c r="BV23" s="257"/>
      <c r="BW23" s="257"/>
      <c r="BX23" s="257"/>
      <c r="BY23" s="257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O23" s="257"/>
      <c r="CP23" s="257"/>
      <c r="CQ23" s="257"/>
      <c r="CR23" s="257"/>
      <c r="CS23" s="257"/>
      <c r="CT23" s="257"/>
      <c r="CU23" s="257" t="str">
        <f>IF(ISNUMBER(MATCH(CU$1&amp;ROW(),$A:$A,0)),INDEX(#REF!,MATCH(CU$1&amp;ROW(),$A:$A,0))," ")</f>
        <v xml:space="preserve"> </v>
      </c>
      <c r="CV23" s="257" t="str">
        <f>IF(ISNUMBER(MATCH(CV$1&amp;ROW(),$A:$A,0)),INDEX(#REF!,MATCH(CV$1&amp;ROW(),$A:$A,0))," ")</f>
        <v xml:space="preserve"> </v>
      </c>
      <c r="CW23" s="257" t="str">
        <f>IF(ISNUMBER(MATCH(CW$1&amp;ROW(),$A:$A,0)),INDEX(#REF!,MATCH(CW$1&amp;ROW(),$A:$A,0))," ")</f>
        <v xml:space="preserve"> </v>
      </c>
      <c r="CX23" s="257" t="str">
        <f>IF(ISNUMBER(MATCH(CX$1&amp;ROW(),$A:$A,0)),INDEX(#REF!,MATCH(CX$1&amp;ROW(),$A:$A,0))," ")</f>
        <v xml:space="preserve"> </v>
      </c>
    </row>
    <row r="24" spans="1:102" x14ac:dyDescent="0.2">
      <c r="A24" s="257" t="str">
        <f>Chart_list_net!A26&amp;Chart_list_net!C26</f>
        <v>CANFIELD_BROTHERS2</v>
      </c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 t="str">
        <f ca="1">IF(ISNUMBER(MATCH(BH$1&amp;ROW(),$A:$A,0)),INDEX(OFFSET(Chart_list_net!$B$3,0,0,COUNTA(Chart_list_net!$B$4:$B$2017),),MATCH(BH$1&amp;ROW(),$A:$A,0))," ")</f>
        <v>HELIUS CC 120</v>
      </c>
      <c r="BJ24" s="257"/>
      <c r="BK24" s="257"/>
      <c r="BL24" s="257"/>
      <c r="BM24" s="257"/>
      <c r="BN24" s="257"/>
      <c r="BO24" s="257"/>
      <c r="BP24" s="257"/>
      <c r="BQ24" s="257"/>
      <c r="BR24" s="257"/>
      <c r="BS24" s="257"/>
      <c r="BT24" s="257"/>
      <c r="BV24" s="257"/>
      <c r="BW24" s="257"/>
      <c r="BX24" s="257"/>
      <c r="BY24" s="257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O24" s="257"/>
      <c r="CP24" s="257"/>
      <c r="CQ24" s="257"/>
      <c r="CR24" s="257"/>
      <c r="CS24" s="257"/>
      <c r="CT24" s="257"/>
      <c r="CU24" s="257" t="str">
        <f>IF(ISNUMBER(MATCH(CU$1&amp;ROW(),$A:$A,0)),INDEX(#REF!,MATCH(CU$1&amp;ROW(),$A:$A,0))," ")</f>
        <v xml:space="preserve"> </v>
      </c>
      <c r="CV24" s="257" t="str">
        <f>IF(ISNUMBER(MATCH(CV$1&amp;ROW(),$A:$A,0)),INDEX(#REF!,MATCH(CV$1&amp;ROW(),$A:$A,0))," ")</f>
        <v xml:space="preserve"> </v>
      </c>
      <c r="CW24" s="257" t="str">
        <f>IF(ISNUMBER(MATCH(CW$1&amp;ROW(),$A:$A,0)),INDEX(#REF!,MATCH(CW$1&amp;ROW(),$A:$A,0))," ")</f>
        <v xml:space="preserve"> </v>
      </c>
      <c r="CX24" s="257" t="str">
        <f>IF(ISNUMBER(MATCH(CX$1&amp;ROW(),$A:$A,0)),INDEX(#REF!,MATCH(CX$1&amp;ROW(),$A:$A,0))," ")</f>
        <v xml:space="preserve"> </v>
      </c>
    </row>
    <row r="25" spans="1:102" x14ac:dyDescent="0.2">
      <c r="A25" s="257" t="str">
        <f>Chart_list_net!A27&amp;Chart_list_net!C27</f>
        <v>CANFIELD_BROTHERS3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 t="str">
        <f ca="1">IF(ISNUMBER(MATCH(BH$1&amp;ROW(),$A:$A,0)),INDEX(OFFSET(Chart_list_net!$B$3,0,0,COUNTA(Chart_list_net!$B$4:$B$2017),),MATCH(BH$1&amp;ROW(),$A:$A,0))," ")</f>
        <v>HELIUS CC 108</v>
      </c>
      <c r="BJ25" s="257"/>
      <c r="BK25" s="257"/>
      <c r="BL25" s="257"/>
      <c r="BM25" s="257"/>
      <c r="BN25" s="257"/>
      <c r="BO25" s="257"/>
      <c r="BP25" s="257"/>
      <c r="BQ25" s="257"/>
      <c r="BR25" s="257"/>
      <c r="BS25" s="257"/>
      <c r="BT25" s="257"/>
      <c r="BV25" s="257"/>
      <c r="BW25" s="257"/>
      <c r="BX25" s="257"/>
      <c r="BY25" s="257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O25" s="257"/>
      <c r="CP25" s="257"/>
      <c r="CQ25" s="257"/>
      <c r="CR25" s="257"/>
      <c r="CS25" s="257"/>
      <c r="CT25" s="257"/>
      <c r="CU25" s="257" t="str">
        <f>IF(ISNUMBER(MATCH(CU$1&amp;ROW(),$A:$A,0)),INDEX(#REF!,MATCH(CU$1&amp;ROW(),$A:$A,0))," ")</f>
        <v xml:space="preserve"> </v>
      </c>
      <c r="CV25" s="257" t="str">
        <f>IF(ISNUMBER(MATCH(CV$1&amp;ROW(),$A:$A,0)),INDEX(#REF!,MATCH(CV$1&amp;ROW(),$A:$A,0))," ")</f>
        <v xml:space="preserve"> </v>
      </c>
      <c r="CW25" s="257" t="str">
        <f>IF(ISNUMBER(MATCH(CW$1&amp;ROW(),$A:$A,0)),INDEX(#REF!,MATCH(CW$1&amp;ROW(),$A:$A,0))," ")</f>
        <v xml:space="preserve"> </v>
      </c>
      <c r="CX25" s="257" t="str">
        <f>IF(ISNUMBER(MATCH(CX$1&amp;ROW(),$A:$A,0)),INDEX(#REF!,MATCH(CX$1&amp;ROW(),$A:$A,0))," ")</f>
        <v xml:space="preserve"> </v>
      </c>
    </row>
    <row r="26" spans="1:102" x14ac:dyDescent="0.2">
      <c r="A26" s="257" t="str">
        <f>Chart_list_net!A28&amp;Chart_list_net!C28</f>
        <v>CANFIELD_BROTHERS4</v>
      </c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 t="str">
        <f ca="1">IF(ISNUMBER(MATCH(BH$1&amp;ROW(),$A:$A,0)),INDEX(OFFSET(Chart_list_net!$B$3,0,0,COUNTA(Chart_list_net!$B$4:$B$2017),),MATCH(BH$1&amp;ROW(),$A:$A,0))," ")</f>
        <v>HELIUS CC 98</v>
      </c>
      <c r="BJ26" s="257"/>
      <c r="BK26" s="257"/>
      <c r="BL26" s="257"/>
      <c r="BM26" s="257"/>
      <c r="BN26" s="257"/>
      <c r="BO26" s="257"/>
      <c r="BP26" s="257"/>
      <c r="BQ26" s="257"/>
      <c r="BR26" s="257"/>
      <c r="BS26" s="257"/>
      <c r="BT26" s="257"/>
      <c r="BV26" s="257"/>
      <c r="BW26" s="257"/>
      <c r="BX26" s="257"/>
      <c r="BY26" s="257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O26" s="257"/>
      <c r="CP26" s="257"/>
      <c r="CQ26" s="257"/>
      <c r="CR26" s="257"/>
      <c r="CS26" s="257"/>
      <c r="CT26" s="257"/>
      <c r="CU26" s="257" t="str">
        <f>IF(ISNUMBER(MATCH(CU$1&amp;ROW(),$A:$A,0)),INDEX(#REF!,MATCH(CU$1&amp;ROW(),$A:$A,0))," ")</f>
        <v xml:space="preserve"> </v>
      </c>
      <c r="CV26" s="257" t="str">
        <f>IF(ISNUMBER(MATCH(CV$1&amp;ROW(),$A:$A,0)),INDEX(#REF!,MATCH(CV$1&amp;ROW(),$A:$A,0))," ")</f>
        <v xml:space="preserve"> </v>
      </c>
      <c r="CW26" s="257" t="str">
        <f>IF(ISNUMBER(MATCH(CW$1&amp;ROW(),$A:$A,0)),INDEX(#REF!,MATCH(CW$1&amp;ROW(),$A:$A,0))," ")</f>
        <v xml:space="preserve"> </v>
      </c>
      <c r="CX26" s="257" t="str">
        <f>IF(ISNUMBER(MATCH(CX$1&amp;ROW(),$A:$A,0)),INDEX(#REF!,MATCH(CX$1&amp;ROW(),$A:$A,0))," ")</f>
        <v xml:space="preserve"> </v>
      </c>
    </row>
    <row r="27" spans="1:102" x14ac:dyDescent="0.2">
      <c r="A27" s="257" t="str">
        <f>Chart_list_net!A29&amp;Chart_list_net!C29</f>
        <v>CANFIELD_BROTHERS5</v>
      </c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 t="str">
        <f ca="1">IF(ISNUMBER(MATCH(BH$1&amp;ROW(),$A:$A,0)),INDEX(OFFSET(Chart_list_net!$B$3,0,0,COUNTA(Chart_list_net!$B$4:$B$2017),),MATCH(BH$1&amp;ROW(),$A:$A,0))," ")</f>
        <v>HELIUS TB 650B / 29"</v>
      </c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V27" s="257"/>
      <c r="BW27" s="257"/>
      <c r="BX27" s="257"/>
      <c r="BY27" s="257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O27" s="257"/>
      <c r="CP27" s="257"/>
      <c r="CQ27" s="257"/>
      <c r="CR27" s="257"/>
      <c r="CS27" s="257"/>
      <c r="CT27" s="257"/>
      <c r="CU27" s="257" t="str">
        <f>IF(ISNUMBER(MATCH(CU$1&amp;ROW(),$A:$A,0)),INDEX(#REF!,MATCH(CU$1&amp;ROW(),$A:$A,0))," ")</f>
        <v xml:space="preserve"> </v>
      </c>
      <c r="CV27" s="257" t="str">
        <f>IF(ISNUMBER(MATCH(CV$1&amp;ROW(),$A:$A,0)),INDEX(#REF!,MATCH(CV$1&amp;ROW(),$A:$A,0))," ")</f>
        <v xml:space="preserve"> </v>
      </c>
      <c r="CW27" s="257" t="str">
        <f>IF(ISNUMBER(MATCH(CW$1&amp;ROW(),$A:$A,0)),INDEX(#REF!,MATCH(CW$1&amp;ROW(),$A:$A,0))," ")</f>
        <v xml:space="preserve"> </v>
      </c>
      <c r="CX27" s="257" t="str">
        <f>IF(ISNUMBER(MATCH(CX$1&amp;ROW(),$A:$A,0)),INDEX(#REF!,MATCH(CX$1&amp;ROW(),$A:$A,0))," ")</f>
        <v xml:space="preserve"> </v>
      </c>
    </row>
    <row r="28" spans="1:102" x14ac:dyDescent="0.2">
      <c r="A28" s="257" t="str">
        <f>Chart_list_net!A30&amp;Chart_list_net!C30</f>
        <v>CANNONDALE2</v>
      </c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 t="str">
        <f ca="1">IF(ISNUMBER(MATCH(BH$1&amp;ROW(),$A:$A,0)),INDEX(OFFSET(Chart_list_net!$B$3,0,0,COUNTA(Chart_list_net!$B$4:$B$2017),),MATCH(BH$1&amp;ROW(),$A:$A,0))," ")</f>
        <v>HELIUS AFR 165</v>
      </c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V28" s="257"/>
      <c r="BW28" s="257"/>
      <c r="BX28" s="257"/>
      <c r="BY28" s="257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O28" s="257"/>
      <c r="CP28" s="257"/>
      <c r="CQ28" s="257"/>
      <c r="CR28" s="257"/>
      <c r="CS28" s="257"/>
      <c r="CT28" s="257"/>
      <c r="CU28" s="257" t="str">
        <f>IF(ISNUMBER(MATCH(CU$1&amp;ROW(),$A:$A,0)),INDEX(#REF!,MATCH(CU$1&amp;ROW(),$A:$A,0))," ")</f>
        <v xml:space="preserve"> </v>
      </c>
      <c r="CV28" s="257" t="str">
        <f>IF(ISNUMBER(MATCH(CV$1&amp;ROW(),$A:$A,0)),INDEX(#REF!,MATCH(CV$1&amp;ROW(),$A:$A,0))," ")</f>
        <v xml:space="preserve"> </v>
      </c>
      <c r="CW28" s="257" t="str">
        <f>IF(ISNUMBER(MATCH(CW$1&amp;ROW(),$A:$A,0)),INDEX(#REF!,MATCH(CW$1&amp;ROW(),$A:$A,0))," ")</f>
        <v xml:space="preserve"> </v>
      </c>
      <c r="CX28" s="257" t="str">
        <f>IF(ISNUMBER(MATCH(CX$1&amp;ROW(),$A:$A,0)),INDEX(#REF!,MATCH(CX$1&amp;ROW(),$A:$A,0))," ")</f>
        <v xml:space="preserve"> </v>
      </c>
    </row>
    <row r="29" spans="1:102" x14ac:dyDescent="0.2">
      <c r="A29" s="257" t="str">
        <f>Chart_list_net!A31&amp;Chart_list_net!C31</f>
        <v>CANYON2</v>
      </c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 t="str">
        <f ca="1">IF(ISNUMBER(MATCH(BH$1&amp;ROW(),$A:$A,0)),INDEX(OFFSET(Chart_list_net!$B$3,0,0,COUNTA(Chart_list_net!$B$4:$B$2017),),MATCH(BH$1&amp;ROW(),$A:$A,0))," ")</f>
        <v>HELIUS AFR 175</v>
      </c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V29" s="257"/>
      <c r="BW29" s="257"/>
      <c r="BX29" s="257"/>
      <c r="BY29" s="257"/>
      <c r="BZ29" s="257"/>
      <c r="CA29" s="257"/>
      <c r="CB29" s="257"/>
      <c r="CC29" s="257"/>
      <c r="CD29" s="257"/>
      <c r="CE29" s="257"/>
      <c r="CF29" s="257"/>
      <c r="CG29" s="257"/>
      <c r="CH29" s="257"/>
      <c r="CI29" s="257"/>
      <c r="CJ29" s="257"/>
      <c r="CK29" s="257"/>
      <c r="CL29" s="257"/>
      <c r="CM29" s="257"/>
      <c r="CO29" s="257"/>
      <c r="CP29" s="257"/>
      <c r="CQ29" s="257"/>
      <c r="CR29" s="257"/>
      <c r="CS29" s="257"/>
      <c r="CT29" s="257"/>
      <c r="CU29" s="257" t="str">
        <f>IF(ISNUMBER(MATCH(CU$1&amp;ROW(),$A:$A,0)),INDEX(#REF!,MATCH(CU$1&amp;ROW(),$A:$A,0))," ")</f>
        <v xml:space="preserve"> </v>
      </c>
      <c r="CV29" s="257" t="str">
        <f>IF(ISNUMBER(MATCH(CV$1&amp;ROW(),$A:$A,0)),INDEX(#REF!,MATCH(CV$1&amp;ROW(),$A:$A,0))," ")</f>
        <v xml:space="preserve"> </v>
      </c>
      <c r="CW29" s="257" t="str">
        <f>IF(ISNUMBER(MATCH(CW$1&amp;ROW(),$A:$A,0)),INDEX(#REF!,MATCH(CW$1&amp;ROW(),$A:$A,0))," ")</f>
        <v xml:space="preserve"> </v>
      </c>
      <c r="CX29" s="257" t="str">
        <f>IF(ISNUMBER(MATCH(CX$1&amp;ROW(),$A:$A,0)),INDEX(#REF!,MATCH(CX$1&amp;ROW(),$A:$A,0))," ")</f>
        <v xml:space="preserve"> </v>
      </c>
    </row>
    <row r="30" spans="1:102" x14ac:dyDescent="0.2">
      <c r="A30" s="257" t="str">
        <f>Chart_list_net!A32&amp;Chart_list_net!C32</f>
        <v>CANYON3</v>
      </c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 t="str">
        <f ca="1">IF(ISNUMBER(MATCH(BH$1&amp;ROW(),$A:$A,0)),INDEX(OFFSET(Chart_list_net!$B$3,0,0,COUNTA(Chart_list_net!$B$4:$B$2017),),MATCH(BH$1&amp;ROW(),$A:$A,0))," ")</f>
        <v>HELIUS AFR 186</v>
      </c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V30" s="257"/>
      <c r="BW30" s="257"/>
      <c r="BX30" s="257"/>
      <c r="BY30" s="257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O30" s="257"/>
      <c r="CP30" s="257"/>
      <c r="CQ30" s="257"/>
      <c r="CR30" s="257"/>
      <c r="CS30" s="257"/>
      <c r="CT30" s="257"/>
      <c r="CU30" s="257" t="str">
        <f>IF(ISNUMBER(MATCH(CU$1&amp;ROW(),$A:$A,0)),INDEX(#REF!,MATCH(CU$1&amp;ROW(),$A:$A,0))," ")</f>
        <v xml:space="preserve"> </v>
      </c>
      <c r="CV30" s="257" t="str">
        <f>IF(ISNUMBER(MATCH(CV$1&amp;ROW(),$A:$A,0)),INDEX(#REF!,MATCH(CV$1&amp;ROW(),$A:$A,0))," ")</f>
        <v xml:space="preserve"> </v>
      </c>
      <c r="CW30" s="257" t="str">
        <f>IF(ISNUMBER(MATCH(CW$1&amp;ROW(),$A:$A,0)),INDEX(#REF!,MATCH(CW$1&amp;ROW(),$A:$A,0))," ")</f>
        <v xml:space="preserve"> </v>
      </c>
      <c r="CX30" s="257" t="str">
        <f>IF(ISNUMBER(MATCH(CX$1&amp;ROW(),$A:$A,0)),INDEX(#REF!,MATCH(CX$1&amp;ROW(),$A:$A,0))," ")</f>
        <v xml:space="preserve"> </v>
      </c>
    </row>
    <row r="31" spans="1:102" x14ac:dyDescent="0.2">
      <c r="A31" s="257" t="str">
        <f>Chart_list_net!A33&amp;Chart_list_net!C33</f>
        <v>CANYON4</v>
      </c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 t="str">
        <f ca="1">IF(ISNUMBER(MATCH(BH$1&amp;ROW(),$A:$A,0)),INDEX(OFFSET(Chart_list_net!$B$3,0,0,COUNTA(Chart_list_net!$B$4:$B$2017),),MATCH(BH$1&amp;ROW(),$A:$A,0))," ")</f>
        <v>HELIUS AFR 197</v>
      </c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V31" s="257"/>
      <c r="BW31" s="257"/>
      <c r="BX31" s="257"/>
      <c r="BY31" s="257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O31" s="257"/>
      <c r="CP31" s="257"/>
      <c r="CQ31" s="257"/>
      <c r="CR31" s="257"/>
      <c r="CS31" s="257"/>
      <c r="CT31" s="257"/>
      <c r="CU31" s="257" t="str">
        <f>IF(ISNUMBER(MATCH(CU$1&amp;ROW(),$A:$A,0)),INDEX(#REF!,MATCH(CU$1&amp;ROW(),$A:$A,0))," ")</f>
        <v xml:space="preserve"> </v>
      </c>
      <c r="CV31" s="257" t="str">
        <f>IF(ISNUMBER(MATCH(CV$1&amp;ROW(),$A:$A,0)),INDEX(#REF!,MATCH(CV$1&amp;ROW(),$A:$A,0))," ")</f>
        <v xml:space="preserve"> </v>
      </c>
      <c r="CW31" s="257" t="str">
        <f>IF(ISNUMBER(MATCH(CW$1&amp;ROW(),$A:$A,0)),INDEX(#REF!,MATCH(CW$1&amp;ROW(),$A:$A,0))," ")</f>
        <v xml:space="preserve"> </v>
      </c>
      <c r="CX31" s="257" t="str">
        <f>IF(ISNUMBER(MATCH(CX$1&amp;ROW(),$A:$A,0)),INDEX(#REF!,MATCH(CX$1&amp;ROW(),$A:$A,0))," ")</f>
        <v xml:space="preserve"> </v>
      </c>
    </row>
    <row r="32" spans="1:102" x14ac:dyDescent="0.2">
      <c r="A32" s="257" t="str">
        <f>Chart_list_net!A34&amp;Chart_list_net!C34</f>
        <v>CANYON5</v>
      </c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 t="str">
        <f ca="1">IF(ISNUMBER(MATCH(BH$1&amp;ROW(),$A:$A,0)),INDEX(OFFSET(Chart_list_net!$B$3,0,0,COUNTA(Chart_list_net!$B$4:$B$2017),),MATCH(BH$1&amp;ROW(),$A:$A,0))," ")</f>
        <v>LAMBDA</v>
      </c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V32" s="257"/>
      <c r="BW32" s="257"/>
      <c r="BX32" s="257"/>
      <c r="BY32" s="257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O32" s="257"/>
      <c r="CP32" s="257"/>
      <c r="CQ32" s="257"/>
      <c r="CR32" s="257"/>
      <c r="CS32" s="257"/>
      <c r="CT32" s="257"/>
      <c r="CU32" s="257" t="str">
        <f>IF(ISNUMBER(MATCH(CU$1&amp;ROW(),$A:$A,0)),INDEX(#REF!,MATCH(CU$1&amp;ROW(),$A:$A,0))," ")</f>
        <v xml:space="preserve"> </v>
      </c>
      <c r="CV32" s="257" t="str">
        <f>IF(ISNUMBER(MATCH(CV$1&amp;ROW(),$A:$A,0)),INDEX(#REF!,MATCH(CV$1&amp;ROW(),$A:$A,0))," ")</f>
        <v xml:space="preserve"> </v>
      </c>
      <c r="CW32" s="257" t="str">
        <f>IF(ISNUMBER(MATCH(CW$1&amp;ROW(),$A:$A,0)),INDEX(#REF!,MATCH(CW$1&amp;ROW(),$A:$A,0))," ")</f>
        <v xml:space="preserve"> </v>
      </c>
      <c r="CX32" s="257" t="str">
        <f>IF(ISNUMBER(MATCH(CX$1&amp;ROW(),$A:$A,0)),INDEX(#REF!,MATCH(CX$1&amp;ROW(),$A:$A,0))," ")</f>
        <v xml:space="preserve"> </v>
      </c>
    </row>
    <row r="33" spans="1:102" x14ac:dyDescent="0.2">
      <c r="A33" s="257" t="str">
        <f>Chart_list_net!A35&amp;Chart_list_net!C35</f>
        <v>CANYON6</v>
      </c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 t="str">
        <f ca="1">IF(ISNUMBER(MATCH(BH$1&amp;ROW(),$A:$A,0)),INDEX(OFFSET(Chart_list_net!$B$3,0,0,COUNTA(Chart_list_net!$B$4:$B$2017),),MATCH(BH$1&amp;ROW(),$A:$A,0))," ")</f>
        <v>NUCLEON TST EVO</v>
      </c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O33" s="257"/>
      <c r="CP33" s="257"/>
      <c r="CQ33" s="257"/>
      <c r="CR33" s="257"/>
      <c r="CS33" s="257"/>
      <c r="CT33" s="257"/>
      <c r="CU33" s="257" t="str">
        <f>IF(ISNUMBER(MATCH(CU$1&amp;ROW(),$A:$A,0)),INDEX(#REF!,MATCH(CU$1&amp;ROW(),$A:$A,0))," ")</f>
        <v xml:space="preserve"> </v>
      </c>
      <c r="CV33" s="257" t="str">
        <f>IF(ISNUMBER(MATCH(CV$1&amp;ROW(),$A:$A,0)),INDEX(#REF!,MATCH(CV$1&amp;ROW(),$A:$A,0))," ")</f>
        <v xml:space="preserve"> </v>
      </c>
      <c r="CW33" s="257" t="str">
        <f>IF(ISNUMBER(MATCH(CW$1&amp;ROW(),$A:$A,0)),INDEX(#REF!,MATCH(CW$1&amp;ROW(),$A:$A,0))," ")</f>
        <v xml:space="preserve"> </v>
      </c>
      <c r="CX33" s="257" t="str">
        <f>IF(ISNUMBER(MATCH(CX$1&amp;ROW(),$A:$A,0)),INDEX(#REF!,MATCH(CX$1&amp;ROW(),$A:$A,0))," ")</f>
        <v xml:space="preserve"> </v>
      </c>
    </row>
    <row r="34" spans="1:102" x14ac:dyDescent="0.2">
      <c r="A34" s="257" t="str">
        <f>Chart_list_net!A36&amp;Chart_list_net!C36</f>
        <v>CANYON7</v>
      </c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 t="str">
        <f ca="1">IF(ISNUMBER(MATCH(BH$1&amp;ROW(),$A:$A,0)),INDEX(OFFSET(Chart_list_net!$B$3,0,0,COUNTA(Chart_list_net!$B$4:$B$2017),),MATCH(BH$1&amp;ROW(),$A:$A,0))," ")</f>
        <v>NUCLEON E2 201mm</v>
      </c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O34" s="257"/>
      <c r="CP34" s="257"/>
      <c r="CQ34" s="257"/>
      <c r="CR34" s="257"/>
      <c r="CS34" s="257"/>
      <c r="CT34" s="257"/>
      <c r="CU34" s="257" t="str">
        <f>IF(ISNUMBER(MATCH(CU$1&amp;ROW(),$A:$A,0)),INDEX(#REF!,MATCH(CU$1&amp;ROW(),$A:$A,0))," ")</f>
        <v xml:space="preserve"> </v>
      </c>
      <c r="CV34" s="257" t="str">
        <f>IF(ISNUMBER(MATCH(CV$1&amp;ROW(),$A:$A,0)),INDEX(#REF!,MATCH(CV$1&amp;ROW(),$A:$A,0))," ")</f>
        <v xml:space="preserve"> </v>
      </c>
      <c r="CW34" s="257" t="str">
        <f>IF(ISNUMBER(MATCH(CW$1&amp;ROW(),$A:$A,0)),INDEX(#REF!,MATCH(CW$1&amp;ROW(),$A:$A,0))," ")</f>
        <v xml:space="preserve"> </v>
      </c>
      <c r="CX34" s="257" t="str">
        <f>IF(ISNUMBER(MATCH(CX$1&amp;ROW(),$A:$A,0)),INDEX(#REF!,MATCH(CX$1&amp;ROW(),$A:$A,0))," ")</f>
        <v xml:space="preserve"> </v>
      </c>
    </row>
    <row r="35" spans="1:102" x14ac:dyDescent="0.2">
      <c r="A35" s="257" t="str">
        <f>Chart_list_net!A37&amp;Chart_list_net!C37</f>
        <v>CARVER2</v>
      </c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H35" s="257"/>
      <c r="AI35" s="257"/>
      <c r="AJ35" s="257"/>
      <c r="AK35" s="257"/>
      <c r="AL35" s="257"/>
      <c r="AM35" s="257"/>
      <c r="AN35" s="257"/>
      <c r="AO35" s="257"/>
      <c r="AP35" s="257"/>
      <c r="AQ35" s="257"/>
      <c r="AR35" s="257"/>
      <c r="AS35" s="257"/>
      <c r="AT35" s="257"/>
      <c r="AU35" s="257"/>
      <c r="AV35" s="257"/>
      <c r="AW35" s="257"/>
      <c r="AX35" s="257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 t="str">
        <f ca="1">IF(ISNUMBER(MATCH(BH$1&amp;ROW(),$A:$A,0)),INDEX(OFFSET(Chart_list_net!$B$3,0,0,COUNTA(Chart_list_net!$B$4:$B$2017),),MATCH(BH$1&amp;ROW(),$A:$A,0))," ")</f>
        <v>NUCLEON E2 221mm</v>
      </c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O35" s="257"/>
      <c r="CP35" s="257"/>
      <c r="CQ35" s="257"/>
      <c r="CR35" s="257"/>
      <c r="CS35" s="257"/>
      <c r="CT35" s="257"/>
      <c r="CU35" s="257" t="str">
        <f>IF(ISNUMBER(MATCH(CU$1&amp;ROW(),$A:$A,0)),INDEX(#REF!,MATCH(CU$1&amp;ROW(),$A:$A,0))," ")</f>
        <v xml:space="preserve"> </v>
      </c>
      <c r="CV35" s="257" t="str">
        <f>IF(ISNUMBER(MATCH(CV$1&amp;ROW(),$A:$A,0)),INDEX(#REF!,MATCH(CV$1&amp;ROW(),$A:$A,0))," ")</f>
        <v xml:space="preserve"> </v>
      </c>
      <c r="CW35" s="257" t="str">
        <f>IF(ISNUMBER(MATCH(CW$1&amp;ROW(),$A:$A,0)),INDEX(#REF!,MATCH(CW$1&amp;ROW(),$A:$A,0))," ")</f>
        <v xml:space="preserve"> </v>
      </c>
      <c r="CX35" s="257" t="str">
        <f>IF(ISNUMBER(MATCH(CX$1&amp;ROW(),$A:$A,0)),INDEX(#REF!,MATCH(CX$1&amp;ROW(),$A:$A,0))," ")</f>
        <v xml:space="preserve"> </v>
      </c>
    </row>
    <row r="36" spans="1:102" x14ac:dyDescent="0.2">
      <c r="A36" s="257" t="str">
        <f>Chart_list_net!A38&amp;Chart_list_net!C38</f>
        <v>CAVALERIE2</v>
      </c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 t="str">
        <f ca="1">IF(ISNUMBER(MATCH(BH$1&amp;ROW(),$A:$A,0)),INDEX(OFFSET(Chart_list_net!$B$3,0,0,COUNTA(Chart_list_net!$B$4:$B$2017),),MATCH(BH$1&amp;ROW(),$A:$A,0))," ")</f>
        <v>UFO ST</v>
      </c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O36" s="257"/>
      <c r="CP36" s="257"/>
      <c r="CQ36" s="257"/>
      <c r="CR36" s="257"/>
      <c r="CS36" s="257"/>
      <c r="CT36" s="257"/>
      <c r="CU36" s="257" t="str">
        <f>IF(ISNUMBER(MATCH(CU$1&amp;ROW(),$A:$A,0)),INDEX(#REF!,MATCH(CU$1&amp;ROW(),$A:$A,0))," ")</f>
        <v xml:space="preserve"> </v>
      </c>
      <c r="CV36" s="257" t="str">
        <f>IF(ISNUMBER(MATCH(CV$1&amp;ROW(),$A:$A,0)),INDEX(#REF!,MATCH(CV$1&amp;ROW(),$A:$A,0))," ")</f>
        <v xml:space="preserve"> </v>
      </c>
      <c r="CW36" s="257" t="str">
        <f>IF(ISNUMBER(MATCH(CW$1&amp;ROW(),$A:$A,0)),INDEX(#REF!,MATCH(CW$1&amp;ROW(),$A:$A,0))," ")</f>
        <v xml:space="preserve"> </v>
      </c>
      <c r="CX36" s="257" t="str">
        <f>IF(ISNUMBER(MATCH(CX$1&amp;ROW(),$A:$A,0)),INDEX(#REF!,MATCH(CX$1&amp;ROW(),$A:$A,0))," ")</f>
        <v xml:space="preserve"> </v>
      </c>
    </row>
    <row r="37" spans="1:102" x14ac:dyDescent="0.2">
      <c r="A37" s="257" t="str">
        <f>Chart_list_net!A39&amp;Chart_list_net!C39</f>
        <v>CAVALERIE3</v>
      </c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  <c r="AW37" s="257"/>
      <c r="AX37" s="257"/>
      <c r="AY37" s="257"/>
      <c r="AZ37" s="257"/>
      <c r="BA37" s="257"/>
      <c r="BB37" s="257"/>
      <c r="BC37" s="257"/>
      <c r="BD37" s="257"/>
      <c r="BE37" s="257"/>
      <c r="BF37" s="257"/>
      <c r="BG37" s="257"/>
      <c r="BH37" s="257" t="str">
        <f ca="1">IF(ISNUMBER(MATCH(BH$1&amp;ROW(),$A:$A,0)),INDEX(OFFSET(Chart_list_net!$B$3,0,0,COUNTA(Chart_list_net!$B$4:$B$2017),),MATCH(BH$1&amp;ROW(),$A:$A,0))," ")</f>
        <v>M PIRE</v>
      </c>
      <c r="BJ37" s="257"/>
      <c r="BK37" s="257"/>
      <c r="BL37" s="257"/>
      <c r="BM37" s="257"/>
      <c r="BN37" s="257"/>
      <c r="BO37" s="257"/>
      <c r="BP37" s="257"/>
      <c r="BQ37" s="257"/>
      <c r="BR37" s="257"/>
      <c r="BS37" s="257"/>
      <c r="BT37" s="257"/>
      <c r="BV37" s="257"/>
      <c r="BW37" s="257"/>
      <c r="BX37" s="257"/>
      <c r="BY37" s="257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O37" s="257"/>
      <c r="CP37" s="257"/>
      <c r="CQ37" s="257"/>
      <c r="CR37" s="257"/>
      <c r="CS37" s="257"/>
      <c r="CT37" s="257"/>
      <c r="CU37" s="257" t="str">
        <f>IF(ISNUMBER(MATCH(CU$1&amp;ROW(),$A:$A,0)),INDEX(#REF!,MATCH(CU$1&amp;ROW(),$A:$A,0))," ")</f>
        <v xml:space="preserve"> </v>
      </c>
      <c r="CV37" s="257" t="str">
        <f>IF(ISNUMBER(MATCH(CV$1&amp;ROW(),$A:$A,0)),INDEX(#REF!,MATCH(CV$1&amp;ROW(),$A:$A,0))," ")</f>
        <v xml:space="preserve"> </v>
      </c>
      <c r="CW37" s="257" t="str">
        <f>IF(ISNUMBER(MATCH(CW$1&amp;ROW(),$A:$A,0)),INDEX(#REF!,MATCH(CW$1&amp;ROW(),$A:$A,0))," ")</f>
        <v xml:space="preserve"> </v>
      </c>
      <c r="CX37" s="257" t="str">
        <f>IF(ISNUMBER(MATCH(CX$1&amp;ROW(),$A:$A,0)),INDEX(#REF!,MATCH(CX$1&amp;ROW(),$A:$A,0))," ")</f>
        <v xml:space="preserve"> </v>
      </c>
    </row>
    <row r="38" spans="1:102" x14ac:dyDescent="0.2">
      <c r="A38" s="257" t="str">
        <f>Chart_list_net!A40&amp;Chart_list_net!C40</f>
        <v>CAVALERIE4</v>
      </c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H38" s="257"/>
      <c r="AI38" s="257"/>
      <c r="AJ38" s="257"/>
      <c r="AK38" s="257"/>
      <c r="AL38" s="257"/>
      <c r="AM38" s="257"/>
      <c r="AN38" s="257"/>
      <c r="AO38" s="257"/>
      <c r="AP38" s="257"/>
      <c r="AQ38" s="257"/>
      <c r="AR38" s="257"/>
      <c r="AS38" s="257"/>
      <c r="AT38" s="257"/>
      <c r="AU38" s="257"/>
      <c r="AV38" s="257"/>
      <c r="AW38" s="257"/>
      <c r="AX38" s="257"/>
      <c r="AY38" s="257"/>
      <c r="AZ38" s="257"/>
      <c r="BA38" s="257"/>
      <c r="BB38" s="257"/>
      <c r="BC38" s="257"/>
      <c r="BD38" s="257"/>
      <c r="BE38" s="257"/>
      <c r="BF38" s="257"/>
      <c r="BG38" s="257"/>
      <c r="BH38" s="257"/>
      <c r="BJ38" s="257"/>
      <c r="BK38" s="257"/>
      <c r="BL38" s="257"/>
      <c r="BM38" s="257"/>
      <c r="BN38" s="257"/>
      <c r="BO38" s="257"/>
      <c r="BP38" s="257"/>
      <c r="BQ38" s="257"/>
      <c r="BR38" s="257"/>
      <c r="BS38" s="257"/>
      <c r="BT38" s="257"/>
      <c r="BV38" s="257"/>
      <c r="BW38" s="257"/>
      <c r="BX38" s="257"/>
      <c r="BY38" s="257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O38" s="257"/>
      <c r="CP38" s="257"/>
      <c r="CQ38" s="257"/>
      <c r="CR38" s="257"/>
      <c r="CS38" s="257"/>
      <c r="CT38" s="257"/>
      <c r="CU38" s="257" t="str">
        <f>IF(ISNUMBER(MATCH(CU$1&amp;ROW(),$A:$A,0)),INDEX(#REF!,MATCH(CU$1&amp;ROW(),$A:$A,0))," ")</f>
        <v xml:space="preserve"> </v>
      </c>
      <c r="CV38" s="257" t="str">
        <f>IF(ISNUMBER(MATCH(CV$1&amp;ROW(),$A:$A,0)),INDEX(#REF!,MATCH(CV$1&amp;ROW(),$A:$A,0))," ")</f>
        <v xml:space="preserve"> </v>
      </c>
      <c r="CW38" s="257" t="str">
        <f>IF(ISNUMBER(MATCH(CW$1&amp;ROW(),$A:$A,0)),INDEX(#REF!,MATCH(CW$1&amp;ROW(),$A:$A,0))," ")</f>
        <v xml:space="preserve"> </v>
      </c>
      <c r="CX38" s="257" t="str">
        <f>IF(ISNUMBER(MATCH(CX$1&amp;ROW(),$A:$A,0)),INDEX(#REF!,MATCH(CX$1&amp;ROW(),$A:$A,0))," ")</f>
        <v xml:space="preserve"> </v>
      </c>
    </row>
    <row r="39" spans="1:102" x14ac:dyDescent="0.2">
      <c r="A39" s="257" t="str">
        <f>Chart_list_net!A41&amp;Chart_list_net!C41</f>
        <v>CHUMBA2</v>
      </c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57"/>
      <c r="AT39" s="257"/>
      <c r="AU39" s="257"/>
      <c r="AV39" s="257"/>
      <c r="AW39" s="257"/>
      <c r="AX39" s="257"/>
      <c r="AY39" s="257"/>
      <c r="AZ39" s="257"/>
      <c r="BA39" s="257"/>
      <c r="BB39" s="257"/>
      <c r="BC39" s="257"/>
      <c r="BD39" s="257"/>
      <c r="BE39" s="257"/>
      <c r="BF39" s="257"/>
      <c r="BG39" s="257"/>
      <c r="BH39" s="257"/>
      <c r="BJ39" s="257"/>
      <c r="BK39" s="257"/>
      <c r="BL39" s="257"/>
      <c r="BM39" s="257"/>
      <c r="BN39" s="257"/>
      <c r="BO39" s="257"/>
      <c r="BP39" s="257"/>
      <c r="BQ39" s="257"/>
      <c r="BR39" s="257"/>
      <c r="BS39" s="257"/>
      <c r="BT39" s="257"/>
      <c r="BV39" s="257"/>
      <c r="BW39" s="257"/>
      <c r="BX39" s="257"/>
      <c r="BY39" s="257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O39" s="257"/>
      <c r="CP39" s="257"/>
      <c r="CQ39" s="257"/>
      <c r="CR39" s="257"/>
      <c r="CS39" s="257"/>
      <c r="CT39" s="257"/>
      <c r="CU39" s="257" t="str">
        <f>IF(ISNUMBER(MATCH(CU$1&amp;ROW(),$A:$A,0)),INDEX(#REF!,MATCH(CU$1&amp;ROW(),$A:$A,0))," ")</f>
        <v xml:space="preserve"> </v>
      </c>
      <c r="CV39" s="257" t="str">
        <f>IF(ISNUMBER(MATCH(CV$1&amp;ROW(),$A:$A,0)),INDEX(#REF!,MATCH(CV$1&amp;ROW(),$A:$A,0))," ")</f>
        <v xml:space="preserve"> </v>
      </c>
      <c r="CW39" s="257" t="str">
        <f>IF(ISNUMBER(MATCH(CW$1&amp;ROW(),$A:$A,0)),INDEX(#REF!,MATCH(CW$1&amp;ROW(),$A:$A,0))," ")</f>
        <v xml:space="preserve"> </v>
      </c>
      <c r="CX39" s="257" t="str">
        <f>IF(ISNUMBER(MATCH(CX$1&amp;ROW(),$A:$A,0)),INDEX(#REF!,MATCH(CX$1&amp;ROW(),$A:$A,0))," ")</f>
        <v xml:space="preserve"> </v>
      </c>
    </row>
    <row r="40" spans="1:102" x14ac:dyDescent="0.2">
      <c r="A40" s="257" t="str">
        <f>Chart_list_net!A42&amp;Chart_list_net!C42</f>
        <v>CHEETAH2</v>
      </c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57"/>
      <c r="AU40" s="257"/>
      <c r="AV40" s="257"/>
      <c r="AW40" s="257"/>
      <c r="AX40" s="257"/>
      <c r="AY40" s="257"/>
      <c r="AZ40" s="257"/>
      <c r="BA40" s="257"/>
      <c r="BB40" s="257"/>
      <c r="BC40" s="257"/>
      <c r="BD40" s="257"/>
      <c r="BE40" s="257"/>
      <c r="BF40" s="257"/>
      <c r="BG40" s="257"/>
      <c r="BH40" s="257"/>
      <c r="BJ40" s="257"/>
      <c r="BK40" s="257"/>
      <c r="BL40" s="257"/>
      <c r="BM40" s="257"/>
      <c r="BN40" s="257"/>
      <c r="BO40" s="257"/>
      <c r="BP40" s="257"/>
      <c r="BQ40" s="257"/>
      <c r="BR40" s="257"/>
      <c r="BS40" s="257"/>
      <c r="BT40" s="257"/>
      <c r="BV40" s="257"/>
      <c r="BW40" s="257"/>
      <c r="BX40" s="257"/>
      <c r="BY40" s="257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O40" s="257"/>
      <c r="CP40" s="257"/>
      <c r="CQ40" s="257"/>
      <c r="CR40" s="257"/>
      <c r="CS40" s="257"/>
      <c r="CT40" s="257"/>
      <c r="CU40" s="257" t="str">
        <f>IF(ISNUMBER(MATCH(CU$1&amp;ROW(),$A:$A,0)),INDEX(#REF!,MATCH(CU$1&amp;ROW(),$A:$A,0))," ")</f>
        <v xml:space="preserve"> </v>
      </c>
      <c r="CV40" s="257" t="str">
        <f>IF(ISNUMBER(MATCH(CV$1&amp;ROW(),$A:$A,0)),INDEX(#REF!,MATCH(CV$1&amp;ROW(),$A:$A,0))," ")</f>
        <v xml:space="preserve"> </v>
      </c>
      <c r="CW40" s="257" t="str">
        <f>IF(ISNUMBER(MATCH(CW$1&amp;ROW(),$A:$A,0)),INDEX(#REF!,MATCH(CW$1&amp;ROW(),$A:$A,0))," ")</f>
        <v xml:space="preserve"> </v>
      </c>
      <c r="CX40" s="257" t="str">
        <f>IF(ISNUMBER(MATCH(CX$1&amp;ROW(),$A:$A,0)),INDEX(#REF!,MATCH(CX$1&amp;ROW(),$A:$A,0))," ")</f>
        <v xml:space="preserve"> </v>
      </c>
    </row>
    <row r="41" spans="1:102" x14ac:dyDescent="0.2">
      <c r="A41" s="257" t="str">
        <f>Chart_list_net!A43&amp;Chart_list_net!C43</f>
        <v>COMMENCAL13</v>
      </c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57"/>
      <c r="AU41" s="257"/>
      <c r="AV41" s="257"/>
      <c r="AW41" s="257"/>
      <c r="AX41" s="257"/>
      <c r="AY41" s="257"/>
      <c r="AZ41" s="257"/>
      <c r="BA41" s="257"/>
      <c r="BB41" s="257"/>
      <c r="BC41" s="257"/>
      <c r="BD41" s="257"/>
      <c r="BE41" s="257"/>
      <c r="BF41" s="257"/>
      <c r="BG41" s="257"/>
      <c r="BH41" s="257"/>
      <c r="BJ41" s="257"/>
      <c r="BK41" s="257"/>
      <c r="BL41" s="257"/>
      <c r="BM41" s="257"/>
      <c r="BN41" s="257"/>
      <c r="BO41" s="257"/>
      <c r="BP41" s="257"/>
      <c r="BQ41" s="257"/>
      <c r="BR41" s="257"/>
      <c r="BS41" s="257"/>
      <c r="BT41" s="257"/>
      <c r="BV41" s="257"/>
      <c r="BW41" s="257"/>
      <c r="BX41" s="257"/>
      <c r="BY41" s="257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O41" s="257"/>
      <c r="CP41" s="257"/>
      <c r="CQ41" s="257"/>
      <c r="CR41" s="257"/>
      <c r="CS41" s="257"/>
      <c r="CT41" s="257"/>
      <c r="CU41" s="257" t="str">
        <f>IF(ISNUMBER(MATCH(CU$1&amp;ROW(),$A:$A,0)),INDEX(#REF!,MATCH(CU$1&amp;ROW(),$A:$A,0))," ")</f>
        <v xml:space="preserve"> </v>
      </c>
      <c r="CV41" s="257" t="str">
        <f>IF(ISNUMBER(MATCH(CV$1&amp;ROW(),$A:$A,0)),INDEX(#REF!,MATCH(CV$1&amp;ROW(),$A:$A,0))," ")</f>
        <v xml:space="preserve"> </v>
      </c>
      <c r="CW41" s="257" t="str">
        <f>IF(ISNUMBER(MATCH(CW$1&amp;ROW(),$A:$A,0)),INDEX(#REF!,MATCH(CW$1&amp;ROW(),$A:$A,0))," ")</f>
        <v xml:space="preserve"> </v>
      </c>
      <c r="CX41" s="257" t="str">
        <f>IF(ISNUMBER(MATCH(CX$1&amp;ROW(),$A:$A,0)),INDEX(#REF!,MATCH(CX$1&amp;ROW(),$A:$A,0))," ")</f>
        <v xml:space="preserve"> </v>
      </c>
    </row>
    <row r="42" spans="1:102" x14ac:dyDescent="0.2">
      <c r="A42" s="257" t="str">
        <f>Chart_list_net!A44&amp;Chart_list_net!C44</f>
        <v>COMMENCAL2</v>
      </c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H42" s="257"/>
      <c r="AI42" s="257"/>
      <c r="AJ42" s="257"/>
      <c r="AK42" s="257"/>
      <c r="AL42" s="257"/>
      <c r="AM42" s="257"/>
      <c r="AN42" s="257"/>
      <c r="AO42" s="257"/>
      <c r="AP42" s="257"/>
      <c r="AQ42" s="257"/>
      <c r="AR42" s="257"/>
      <c r="AS42" s="257"/>
      <c r="AT42" s="257"/>
      <c r="AU42" s="257"/>
      <c r="AV42" s="257"/>
      <c r="AW42" s="257"/>
      <c r="AX42" s="257"/>
      <c r="AY42" s="257"/>
      <c r="AZ42" s="257"/>
      <c r="BA42" s="257"/>
      <c r="BB42" s="257"/>
      <c r="BC42" s="257"/>
      <c r="BD42" s="257"/>
      <c r="BE42" s="257"/>
      <c r="BF42" s="257"/>
      <c r="BG42" s="257"/>
      <c r="BH42" s="257"/>
      <c r="BJ42" s="257"/>
      <c r="BK42" s="257"/>
      <c r="BL42" s="257"/>
      <c r="BM42" s="257"/>
      <c r="BN42" s="257"/>
      <c r="BO42" s="257"/>
      <c r="BP42" s="257"/>
      <c r="BQ42" s="257"/>
      <c r="BR42" s="257"/>
      <c r="BS42" s="257"/>
      <c r="BT42" s="257"/>
      <c r="BV42" s="257"/>
      <c r="BW42" s="257"/>
      <c r="BX42" s="257"/>
      <c r="BY42" s="257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O42" s="257"/>
      <c r="CP42" s="257"/>
      <c r="CQ42" s="257"/>
      <c r="CR42" s="257"/>
      <c r="CS42" s="257"/>
      <c r="CT42" s="257"/>
      <c r="CU42" s="257" t="str">
        <f>IF(ISNUMBER(MATCH(CU$1&amp;ROW(),$A:$A,0)),INDEX(#REF!,MATCH(CU$1&amp;ROW(),$A:$A,0))," ")</f>
        <v xml:space="preserve"> </v>
      </c>
      <c r="CV42" s="257" t="str">
        <f>IF(ISNUMBER(MATCH(CV$1&amp;ROW(),$A:$A,0)),INDEX(#REF!,MATCH(CV$1&amp;ROW(),$A:$A,0))," ")</f>
        <v xml:space="preserve"> </v>
      </c>
      <c r="CW42" s="257" t="str">
        <f>IF(ISNUMBER(MATCH(CW$1&amp;ROW(),$A:$A,0)),INDEX(#REF!,MATCH(CW$1&amp;ROW(),$A:$A,0))," ")</f>
        <v xml:space="preserve"> </v>
      </c>
      <c r="CX42" s="257" t="str">
        <f>IF(ISNUMBER(MATCH(CX$1&amp;ROW(),$A:$A,0)),INDEX(#REF!,MATCH(CX$1&amp;ROW(),$A:$A,0))," ")</f>
        <v xml:space="preserve"> </v>
      </c>
    </row>
    <row r="43" spans="1:102" x14ac:dyDescent="0.2">
      <c r="A43" s="257" t="str">
        <f>Chart_list_net!A45&amp;Chart_list_net!C45</f>
        <v>COMMENCAL3</v>
      </c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  <c r="AR43" s="257"/>
      <c r="AS43" s="257"/>
      <c r="AT43" s="257"/>
      <c r="AU43" s="257"/>
      <c r="AV43" s="257"/>
      <c r="AW43" s="257"/>
      <c r="AX43" s="257"/>
      <c r="AY43" s="257"/>
      <c r="AZ43" s="257"/>
      <c r="BA43" s="257"/>
      <c r="BB43" s="257"/>
      <c r="BC43" s="257"/>
      <c r="BD43" s="257"/>
      <c r="BE43" s="257"/>
      <c r="BF43" s="257"/>
      <c r="BG43" s="257"/>
      <c r="BH43" s="257"/>
      <c r="BJ43" s="257"/>
      <c r="BK43" s="257"/>
      <c r="BL43" s="257"/>
      <c r="BM43" s="257"/>
      <c r="BN43" s="257"/>
      <c r="BO43" s="257"/>
      <c r="BP43" s="257"/>
      <c r="BQ43" s="257"/>
      <c r="BR43" s="257"/>
      <c r="BS43" s="257"/>
      <c r="BT43" s="257"/>
      <c r="BV43" s="257"/>
      <c r="BW43" s="257"/>
      <c r="BX43" s="257"/>
      <c r="BY43" s="257"/>
      <c r="BZ43" s="257"/>
      <c r="CA43" s="257"/>
      <c r="CB43" s="257"/>
      <c r="CC43" s="257"/>
      <c r="CD43" s="257"/>
      <c r="CE43" s="257"/>
      <c r="CF43" s="257"/>
      <c r="CG43" s="257"/>
      <c r="CH43" s="257"/>
      <c r="CI43" s="257"/>
      <c r="CJ43" s="257"/>
      <c r="CK43" s="257"/>
      <c r="CL43" s="257"/>
      <c r="CM43" s="257"/>
      <c r="CO43" s="257"/>
      <c r="CP43" s="257"/>
      <c r="CQ43" s="257"/>
      <c r="CR43" s="257"/>
      <c r="CS43" s="257"/>
      <c r="CT43" s="257"/>
      <c r="CU43" s="257" t="str">
        <f>IF(ISNUMBER(MATCH(CU$1&amp;ROW(),$A:$A,0)),INDEX(#REF!,MATCH(CU$1&amp;ROW(),$A:$A,0))," ")</f>
        <v xml:space="preserve"> </v>
      </c>
      <c r="CV43" s="257" t="str">
        <f>IF(ISNUMBER(MATCH(CV$1&amp;ROW(),$A:$A,0)),INDEX(#REF!,MATCH(CV$1&amp;ROW(),$A:$A,0))," ")</f>
        <v xml:space="preserve"> </v>
      </c>
      <c r="CW43" s="257" t="str">
        <f>IF(ISNUMBER(MATCH(CW$1&amp;ROW(),$A:$A,0)),INDEX(#REF!,MATCH(CW$1&amp;ROW(),$A:$A,0))," ")</f>
        <v xml:space="preserve"> </v>
      </c>
      <c r="CX43" s="257" t="str">
        <f>IF(ISNUMBER(MATCH(CX$1&amp;ROW(),$A:$A,0)),INDEX(#REF!,MATCH(CX$1&amp;ROW(),$A:$A,0))," ")</f>
        <v xml:space="preserve"> </v>
      </c>
    </row>
    <row r="44" spans="1:102" x14ac:dyDescent="0.2">
      <c r="A44" s="257" t="str">
        <f>Chart_list_net!A46&amp;Chart_list_net!C46</f>
        <v>COMMENCAL4</v>
      </c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H44" s="257"/>
      <c r="AI44" s="257"/>
      <c r="AJ44" s="257"/>
      <c r="AK44" s="257"/>
      <c r="AL44" s="257"/>
      <c r="AM44" s="257"/>
      <c r="AN44" s="257"/>
      <c r="AO44" s="257"/>
      <c r="AP44" s="257"/>
      <c r="AQ44" s="257"/>
      <c r="AR44" s="257"/>
      <c r="AS44" s="257"/>
      <c r="AT44" s="257"/>
      <c r="AU44" s="257"/>
      <c r="AV44" s="257"/>
      <c r="AW44" s="257"/>
      <c r="AX44" s="257"/>
      <c r="AY44" s="257"/>
      <c r="AZ44" s="257"/>
      <c r="BA44" s="257"/>
      <c r="BB44" s="257"/>
      <c r="BC44" s="257"/>
      <c r="BD44" s="257"/>
      <c r="BE44" s="257"/>
      <c r="BF44" s="257"/>
      <c r="BG44" s="257"/>
      <c r="BH44" s="257"/>
      <c r="BJ44" s="257"/>
      <c r="BK44" s="257"/>
      <c r="BL44" s="257"/>
      <c r="BM44" s="257"/>
      <c r="BN44" s="257"/>
      <c r="BO44" s="257"/>
      <c r="BP44" s="257"/>
      <c r="BQ44" s="257"/>
      <c r="BR44" s="257"/>
      <c r="BS44" s="257"/>
      <c r="BT44" s="257"/>
      <c r="BV44" s="257"/>
      <c r="BW44" s="257"/>
      <c r="BX44" s="257"/>
      <c r="BY44" s="257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O44" s="257"/>
      <c r="CP44" s="257"/>
      <c r="CQ44" s="257"/>
      <c r="CR44" s="257"/>
      <c r="CS44" s="257"/>
      <c r="CT44" s="257"/>
      <c r="CU44" s="257" t="str">
        <f>IF(ISNUMBER(MATCH(CU$1&amp;ROW(),$A:$A,0)),INDEX(#REF!,MATCH(CU$1&amp;ROW(),$A:$A,0))," ")</f>
        <v xml:space="preserve"> </v>
      </c>
      <c r="CV44" s="257" t="str">
        <f>IF(ISNUMBER(MATCH(CV$1&amp;ROW(),$A:$A,0)),INDEX(#REF!,MATCH(CV$1&amp;ROW(),$A:$A,0))," ")</f>
        <v xml:space="preserve"> </v>
      </c>
      <c r="CW44" s="257" t="str">
        <f>IF(ISNUMBER(MATCH(CW$1&amp;ROW(),$A:$A,0)),INDEX(#REF!,MATCH(CW$1&amp;ROW(),$A:$A,0))," ")</f>
        <v xml:space="preserve"> </v>
      </c>
      <c r="CX44" s="257" t="str">
        <f>IF(ISNUMBER(MATCH(CX$1&amp;ROW(),$A:$A,0)),INDEX(#REF!,MATCH(CX$1&amp;ROW(),$A:$A,0))," ")</f>
        <v xml:space="preserve"> </v>
      </c>
    </row>
    <row r="45" spans="1:102" x14ac:dyDescent="0.2">
      <c r="A45" s="257" t="str">
        <f>Chart_list_net!A47&amp;Chart_list_net!C47</f>
        <v>COMMENCAL5</v>
      </c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H45" s="257"/>
      <c r="AI45" s="257"/>
      <c r="AJ45" s="257"/>
      <c r="AK45" s="257"/>
      <c r="AL45" s="257"/>
      <c r="AM45" s="257"/>
      <c r="AN45" s="257"/>
      <c r="AO45" s="257"/>
      <c r="AP45" s="257"/>
      <c r="AQ45" s="257"/>
      <c r="AR45" s="257"/>
      <c r="AS45" s="257"/>
      <c r="AT45" s="257"/>
      <c r="AU45" s="257"/>
      <c r="AV45" s="257"/>
      <c r="AW45" s="257"/>
      <c r="AX45" s="257"/>
      <c r="AY45" s="257"/>
      <c r="AZ45" s="257"/>
      <c r="BA45" s="257"/>
      <c r="BB45" s="257"/>
      <c r="BC45" s="257"/>
      <c r="BD45" s="257"/>
      <c r="BE45" s="257"/>
      <c r="BF45" s="257"/>
      <c r="BG45" s="257"/>
      <c r="BH45" s="257"/>
      <c r="BJ45" s="257"/>
      <c r="BK45" s="257"/>
      <c r="BL45" s="257"/>
      <c r="BM45" s="257"/>
      <c r="BN45" s="257"/>
      <c r="BO45" s="257"/>
      <c r="BP45" s="257"/>
      <c r="BQ45" s="257"/>
      <c r="BR45" s="257"/>
      <c r="BS45" s="257"/>
      <c r="BT45" s="257"/>
      <c r="BV45" s="257"/>
      <c r="BW45" s="257"/>
      <c r="BX45" s="257"/>
      <c r="BY45" s="257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O45" s="257"/>
      <c r="CP45" s="257"/>
      <c r="CQ45" s="257"/>
      <c r="CR45" s="257"/>
      <c r="CS45" s="257"/>
      <c r="CT45" s="257"/>
      <c r="CU45" s="257" t="str">
        <f>IF(ISNUMBER(MATCH(CU$1&amp;ROW(),$A:$A,0)),INDEX(#REF!,MATCH(CU$1&amp;ROW(),$A:$A,0))," ")</f>
        <v xml:space="preserve"> </v>
      </c>
      <c r="CV45" s="257" t="str">
        <f>IF(ISNUMBER(MATCH(CV$1&amp;ROW(),$A:$A,0)),INDEX(#REF!,MATCH(CV$1&amp;ROW(),$A:$A,0))," ")</f>
        <v xml:space="preserve"> </v>
      </c>
      <c r="CW45" s="257" t="str">
        <f>IF(ISNUMBER(MATCH(CW$1&amp;ROW(),$A:$A,0)),INDEX(#REF!,MATCH(CW$1&amp;ROW(),$A:$A,0))," ")</f>
        <v xml:space="preserve"> </v>
      </c>
      <c r="CX45" s="257" t="str">
        <f>IF(ISNUMBER(MATCH(CX$1&amp;ROW(),$A:$A,0)),INDEX(#REF!,MATCH(CX$1&amp;ROW(),$A:$A,0))," ")</f>
        <v xml:space="preserve"> </v>
      </c>
    </row>
    <row r="46" spans="1:102" x14ac:dyDescent="0.2">
      <c r="A46" s="257" t="str">
        <f>Chart_list_net!A48&amp;Chart_list_net!C48</f>
        <v>COMMENCAL6</v>
      </c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H46" s="257"/>
      <c r="AI46" s="257"/>
      <c r="AJ46" s="257"/>
      <c r="AK46" s="257"/>
      <c r="AL46" s="257"/>
      <c r="AM46" s="257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  <c r="AY46" s="257"/>
      <c r="AZ46" s="257"/>
      <c r="BA46" s="257"/>
      <c r="BB46" s="257"/>
      <c r="BC46" s="257"/>
      <c r="BD46" s="257"/>
      <c r="BE46" s="257"/>
      <c r="BF46" s="257"/>
      <c r="BG46" s="257"/>
      <c r="BH46" s="257"/>
      <c r="BJ46" s="257"/>
      <c r="BK46" s="257"/>
      <c r="BL46" s="257"/>
      <c r="BM46" s="257"/>
      <c r="BN46" s="257"/>
      <c r="BO46" s="257"/>
      <c r="BP46" s="257"/>
      <c r="BQ46" s="257"/>
      <c r="BR46" s="257"/>
      <c r="BS46" s="257"/>
      <c r="BT46" s="257"/>
      <c r="BV46" s="257"/>
      <c r="BW46" s="257"/>
      <c r="BX46" s="257"/>
      <c r="BY46" s="257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O46" s="257"/>
      <c r="CP46" s="257"/>
      <c r="CQ46" s="257"/>
      <c r="CR46" s="257"/>
      <c r="CS46" s="257"/>
      <c r="CT46" s="257"/>
      <c r="CU46" s="257" t="str">
        <f>IF(ISNUMBER(MATCH(CU$1&amp;ROW(),$A:$A,0)),INDEX(#REF!,MATCH(CU$1&amp;ROW(),$A:$A,0))," ")</f>
        <v xml:space="preserve"> </v>
      </c>
      <c r="CV46" s="257" t="str">
        <f>IF(ISNUMBER(MATCH(CV$1&amp;ROW(),$A:$A,0)),INDEX(#REF!,MATCH(CV$1&amp;ROW(),$A:$A,0))," ")</f>
        <v xml:space="preserve"> </v>
      </c>
      <c r="CW46" s="257" t="str">
        <f>IF(ISNUMBER(MATCH(CW$1&amp;ROW(),$A:$A,0)),INDEX(#REF!,MATCH(CW$1&amp;ROW(),$A:$A,0))," ")</f>
        <v xml:space="preserve"> </v>
      </c>
      <c r="CX46" s="257" t="str">
        <f>IF(ISNUMBER(MATCH(CX$1&amp;ROW(),$A:$A,0)),INDEX(#REF!,MATCH(CX$1&amp;ROW(),$A:$A,0))," ")</f>
        <v xml:space="preserve"> </v>
      </c>
    </row>
    <row r="47" spans="1:102" x14ac:dyDescent="0.2">
      <c r="A47" s="257" t="str">
        <f>Chart_list_net!A49&amp;Chart_list_net!C49</f>
        <v>COMMENCAL7</v>
      </c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H47" s="257"/>
      <c r="AI47" s="257"/>
      <c r="AJ47" s="257"/>
      <c r="AK47" s="257"/>
      <c r="AL47" s="257"/>
      <c r="AM47" s="257"/>
      <c r="AN47" s="257"/>
      <c r="AO47" s="257"/>
      <c r="AP47" s="257"/>
      <c r="AQ47" s="257"/>
      <c r="AR47" s="257"/>
      <c r="AS47" s="257"/>
      <c r="AT47" s="257"/>
      <c r="AU47" s="257"/>
      <c r="AV47" s="257"/>
      <c r="AW47" s="257"/>
      <c r="AX47" s="257"/>
      <c r="AY47" s="257"/>
      <c r="AZ47" s="257"/>
      <c r="BA47" s="257"/>
      <c r="BB47" s="257"/>
      <c r="BC47" s="257"/>
      <c r="BD47" s="257"/>
      <c r="BE47" s="257"/>
      <c r="BF47" s="257"/>
      <c r="BG47" s="257"/>
      <c r="BH47" s="257"/>
      <c r="BJ47" s="257"/>
      <c r="BK47" s="257"/>
      <c r="BL47" s="257"/>
      <c r="BM47" s="257"/>
      <c r="BN47" s="257"/>
      <c r="BO47" s="257"/>
      <c r="BP47" s="257"/>
      <c r="BQ47" s="257"/>
      <c r="BR47" s="257"/>
      <c r="BS47" s="257"/>
      <c r="BT47" s="257"/>
      <c r="BV47" s="257"/>
      <c r="BW47" s="257"/>
      <c r="BX47" s="257"/>
      <c r="BY47" s="257"/>
      <c r="BZ47" s="257"/>
      <c r="CA47" s="257"/>
      <c r="CB47" s="257"/>
      <c r="CC47" s="257"/>
      <c r="CD47" s="257"/>
      <c r="CE47" s="257"/>
      <c r="CF47" s="257"/>
      <c r="CG47" s="257"/>
      <c r="CH47" s="257"/>
      <c r="CI47" s="257"/>
      <c r="CJ47" s="257"/>
      <c r="CK47" s="257"/>
      <c r="CL47" s="257"/>
      <c r="CM47" s="257"/>
      <c r="CO47" s="257"/>
      <c r="CP47" s="257"/>
      <c r="CQ47" s="257"/>
      <c r="CR47" s="257"/>
      <c r="CS47" s="257"/>
      <c r="CT47" s="257"/>
      <c r="CU47" s="257" t="str">
        <f>IF(ISNUMBER(MATCH(CU$1&amp;ROW(),$A:$A,0)),INDEX(#REF!,MATCH(CU$1&amp;ROW(),$A:$A,0))," ")</f>
        <v xml:space="preserve"> </v>
      </c>
      <c r="CV47" s="257" t="str">
        <f>IF(ISNUMBER(MATCH(CV$1&amp;ROW(),$A:$A,0)),INDEX(#REF!,MATCH(CV$1&amp;ROW(),$A:$A,0))," ")</f>
        <v xml:space="preserve"> </v>
      </c>
      <c r="CW47" s="257" t="str">
        <f>IF(ISNUMBER(MATCH(CW$1&amp;ROW(),$A:$A,0)),INDEX(#REF!,MATCH(CW$1&amp;ROW(),$A:$A,0))," ")</f>
        <v xml:space="preserve"> </v>
      </c>
      <c r="CX47" s="257" t="str">
        <f>IF(ISNUMBER(MATCH(CX$1&amp;ROW(),$A:$A,0)),INDEX(#REF!,MATCH(CX$1&amp;ROW(),$A:$A,0))," ")</f>
        <v xml:space="preserve"> </v>
      </c>
    </row>
    <row r="48" spans="1:102" x14ac:dyDescent="0.2">
      <c r="A48" s="257" t="str">
        <f>Chart_list_net!A50&amp;Chart_list_net!C50</f>
        <v>COMMENCAL8</v>
      </c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H48" s="257"/>
      <c r="AI48" s="257"/>
      <c r="AJ48" s="257"/>
      <c r="AK48" s="257"/>
      <c r="AL48" s="257"/>
      <c r="AM48" s="257"/>
      <c r="AN48" s="257"/>
      <c r="AO48" s="257"/>
      <c r="AP48" s="257"/>
      <c r="AQ48" s="257"/>
      <c r="AR48" s="257"/>
      <c r="AS48" s="257"/>
      <c r="AT48" s="257"/>
      <c r="AU48" s="257"/>
      <c r="AV48" s="257"/>
      <c r="AW48" s="257"/>
      <c r="AX48" s="257"/>
      <c r="AY48" s="257"/>
      <c r="AZ48" s="257"/>
      <c r="BA48" s="257"/>
      <c r="BB48" s="257"/>
      <c r="BC48" s="257"/>
      <c r="BD48" s="257"/>
      <c r="BE48" s="257"/>
      <c r="BF48" s="257"/>
      <c r="BG48" s="257"/>
      <c r="BH48" s="257"/>
      <c r="BJ48" s="257"/>
      <c r="BK48" s="257"/>
      <c r="BL48" s="257"/>
      <c r="BM48" s="257"/>
      <c r="BN48" s="257"/>
      <c r="BO48" s="257"/>
      <c r="BP48" s="257"/>
      <c r="BQ48" s="257"/>
      <c r="BR48" s="257"/>
      <c r="BS48" s="257"/>
      <c r="BT48" s="257"/>
      <c r="BV48" s="257"/>
      <c r="BW48" s="257"/>
      <c r="BX48" s="257"/>
      <c r="BY48" s="257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O48" s="257"/>
      <c r="CP48" s="257"/>
      <c r="CQ48" s="257"/>
      <c r="CR48" s="257"/>
      <c r="CS48" s="257"/>
      <c r="CT48" s="257"/>
      <c r="CU48" s="257" t="str">
        <f>IF(ISNUMBER(MATCH(CU$1&amp;ROW(),$A:$A,0)),INDEX(#REF!,MATCH(CU$1&amp;ROW(),$A:$A,0))," ")</f>
        <v xml:space="preserve"> </v>
      </c>
      <c r="CV48" s="257" t="str">
        <f>IF(ISNUMBER(MATCH(CV$1&amp;ROW(),$A:$A,0)),INDEX(#REF!,MATCH(CV$1&amp;ROW(),$A:$A,0))," ")</f>
        <v xml:space="preserve"> </v>
      </c>
      <c r="CW48" s="257" t="str">
        <f>IF(ISNUMBER(MATCH(CW$1&amp;ROW(),$A:$A,0)),INDEX(#REF!,MATCH(CW$1&amp;ROW(),$A:$A,0))," ")</f>
        <v xml:space="preserve"> </v>
      </c>
      <c r="CX48" s="257" t="str">
        <f>IF(ISNUMBER(MATCH(CX$1&amp;ROW(),$A:$A,0)),INDEX(#REF!,MATCH(CX$1&amp;ROW(),$A:$A,0))," ")</f>
        <v xml:space="preserve"> </v>
      </c>
    </row>
    <row r="49" spans="1:102" x14ac:dyDescent="0.2">
      <c r="A49" s="257" t="str">
        <f>Chart_list_net!A51&amp;Chart_list_net!C51</f>
        <v>COMMENCAL9</v>
      </c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H49" s="257"/>
      <c r="AI49" s="257"/>
      <c r="AJ49" s="257"/>
      <c r="AK49" s="257"/>
      <c r="AL49" s="257"/>
      <c r="AM49" s="257"/>
      <c r="AN49" s="257"/>
      <c r="AO49" s="257"/>
      <c r="AP49" s="257"/>
      <c r="AQ49" s="257"/>
      <c r="AR49" s="257"/>
      <c r="AS49" s="257"/>
      <c r="AT49" s="257"/>
      <c r="AU49" s="257"/>
      <c r="AV49" s="257"/>
      <c r="AW49" s="257"/>
      <c r="AX49" s="257"/>
      <c r="AY49" s="257"/>
      <c r="AZ49" s="257"/>
      <c r="BA49" s="257"/>
      <c r="BB49" s="257"/>
      <c r="BC49" s="257"/>
      <c r="BD49" s="257"/>
      <c r="BE49" s="257"/>
      <c r="BF49" s="257"/>
      <c r="BG49" s="257"/>
      <c r="BH49" s="257"/>
      <c r="BJ49" s="257"/>
      <c r="BK49" s="257"/>
      <c r="BL49" s="257"/>
      <c r="BM49" s="257"/>
      <c r="BN49" s="257"/>
      <c r="BO49" s="257"/>
      <c r="BP49" s="257"/>
      <c r="BQ49" s="257"/>
      <c r="BR49" s="257"/>
      <c r="BS49" s="257"/>
      <c r="BT49" s="257"/>
      <c r="BV49" s="257"/>
      <c r="BW49" s="257"/>
      <c r="BX49" s="257"/>
      <c r="BY49" s="257"/>
      <c r="BZ49" s="257"/>
      <c r="CA49" s="257"/>
      <c r="CB49" s="257"/>
      <c r="CC49" s="257"/>
      <c r="CD49" s="257"/>
      <c r="CE49" s="257"/>
      <c r="CF49" s="257"/>
      <c r="CG49" s="257"/>
      <c r="CH49" s="257"/>
      <c r="CI49" s="257"/>
      <c r="CJ49" s="257"/>
      <c r="CK49" s="257"/>
      <c r="CL49" s="257"/>
      <c r="CM49" s="257"/>
      <c r="CO49" s="257"/>
      <c r="CP49" s="257"/>
      <c r="CQ49" s="257"/>
      <c r="CR49" s="257"/>
      <c r="CS49" s="257"/>
      <c r="CT49" s="257"/>
      <c r="CU49" s="257" t="str">
        <f>IF(ISNUMBER(MATCH(CU$1&amp;ROW(),$A:$A,0)),INDEX(#REF!,MATCH(CU$1&amp;ROW(),$A:$A,0))," ")</f>
        <v xml:space="preserve"> </v>
      </c>
      <c r="CV49" s="257" t="str">
        <f>IF(ISNUMBER(MATCH(CV$1&amp;ROW(),$A:$A,0)),INDEX(#REF!,MATCH(CV$1&amp;ROW(),$A:$A,0))," ")</f>
        <v xml:space="preserve"> </v>
      </c>
      <c r="CW49" s="257" t="str">
        <f>IF(ISNUMBER(MATCH(CW$1&amp;ROW(),$A:$A,0)),INDEX(#REF!,MATCH(CW$1&amp;ROW(),$A:$A,0))," ")</f>
        <v xml:space="preserve"> </v>
      </c>
      <c r="CX49" s="257" t="str">
        <f>IF(ISNUMBER(MATCH(CX$1&amp;ROW(),$A:$A,0)),INDEX(#REF!,MATCH(CX$1&amp;ROW(),$A:$A,0))," ")</f>
        <v xml:space="preserve"> </v>
      </c>
    </row>
    <row r="50" spans="1:102" x14ac:dyDescent="0.2">
      <c r="A50" s="257" t="str">
        <f>Chart_list_net!A52&amp;Chart_list_net!C52</f>
        <v>COMMENCAL10</v>
      </c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H50" s="257"/>
      <c r="AI50" s="257"/>
      <c r="AJ50" s="257"/>
      <c r="AK50" s="257"/>
      <c r="AL50" s="257"/>
      <c r="AM50" s="257"/>
      <c r="AN50" s="257"/>
      <c r="AO50" s="257"/>
      <c r="AP50" s="257"/>
      <c r="AQ50" s="257"/>
      <c r="AR50" s="257"/>
      <c r="AS50" s="257"/>
      <c r="AT50" s="257"/>
      <c r="AU50" s="257"/>
      <c r="AV50" s="257"/>
      <c r="AW50" s="257"/>
      <c r="AX50" s="257"/>
      <c r="AY50" s="257"/>
      <c r="AZ50" s="257"/>
      <c r="BA50" s="257"/>
      <c r="BB50" s="257"/>
      <c r="BC50" s="257"/>
      <c r="BD50" s="257"/>
      <c r="BE50" s="257"/>
      <c r="BF50" s="257"/>
      <c r="BG50" s="257"/>
      <c r="BH50" s="257"/>
      <c r="BJ50" s="257"/>
      <c r="BK50" s="257"/>
      <c r="BL50" s="257"/>
      <c r="BM50" s="257"/>
      <c r="BN50" s="257"/>
      <c r="BO50" s="257"/>
      <c r="BP50" s="257"/>
      <c r="BQ50" s="257"/>
      <c r="BR50" s="257"/>
      <c r="BS50" s="257"/>
      <c r="BT50" s="257"/>
      <c r="BV50" s="257"/>
      <c r="BW50" s="257"/>
      <c r="BX50" s="257"/>
      <c r="BY50" s="257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O50" s="257"/>
      <c r="CP50" s="257"/>
      <c r="CQ50" s="257"/>
      <c r="CR50" s="257"/>
      <c r="CS50" s="257"/>
      <c r="CT50" s="257"/>
      <c r="CU50" s="257" t="str">
        <f>IF(ISNUMBER(MATCH(CU$1&amp;ROW(),$A:$A,0)),INDEX(#REF!,MATCH(CU$1&amp;ROW(),$A:$A,0))," ")</f>
        <v xml:space="preserve"> </v>
      </c>
      <c r="CV50" s="257" t="str">
        <f>IF(ISNUMBER(MATCH(CV$1&amp;ROW(),$A:$A,0)),INDEX(#REF!,MATCH(CV$1&amp;ROW(),$A:$A,0))," ")</f>
        <v xml:space="preserve"> </v>
      </c>
      <c r="CW50" s="257" t="str">
        <f>IF(ISNUMBER(MATCH(CW$1&amp;ROW(),$A:$A,0)),INDEX(#REF!,MATCH(CW$1&amp;ROW(),$A:$A,0))," ")</f>
        <v xml:space="preserve"> </v>
      </c>
      <c r="CX50" s="257" t="str">
        <f>IF(ISNUMBER(MATCH(CX$1&amp;ROW(),$A:$A,0)),INDEX(#REF!,MATCH(CX$1&amp;ROW(),$A:$A,0))," ")</f>
        <v xml:space="preserve"> </v>
      </c>
    </row>
    <row r="51" spans="1:102" x14ac:dyDescent="0.2">
      <c r="A51" s="257" t="str">
        <f>Chart_list_net!A53&amp;Chart_list_net!C53</f>
        <v>COMMENCAL11</v>
      </c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H51" s="257"/>
      <c r="AI51" s="257"/>
      <c r="AJ51" s="257"/>
      <c r="AK51" s="257"/>
      <c r="AL51" s="257"/>
      <c r="AM51" s="257"/>
      <c r="AN51" s="257"/>
      <c r="AO51" s="257"/>
      <c r="AP51" s="257"/>
      <c r="AQ51" s="257"/>
      <c r="AR51" s="257"/>
      <c r="AS51" s="257"/>
      <c r="AT51" s="257"/>
      <c r="AU51" s="257"/>
      <c r="AV51" s="257"/>
      <c r="AW51" s="257"/>
      <c r="AX51" s="257"/>
      <c r="AY51" s="257"/>
      <c r="AZ51" s="257"/>
      <c r="BA51" s="257"/>
      <c r="BB51" s="257"/>
      <c r="BC51" s="257"/>
      <c r="BD51" s="257"/>
      <c r="BE51" s="257"/>
      <c r="BF51" s="257"/>
      <c r="BG51" s="257"/>
      <c r="BH51" s="257"/>
      <c r="BJ51" s="257"/>
      <c r="BK51" s="257"/>
      <c r="BL51" s="257"/>
      <c r="BM51" s="257"/>
      <c r="BN51" s="257"/>
      <c r="BO51" s="257"/>
      <c r="BP51" s="257"/>
      <c r="BQ51" s="257"/>
      <c r="BR51" s="257"/>
      <c r="BS51" s="257"/>
      <c r="BT51" s="257"/>
      <c r="BV51" s="257"/>
      <c r="BW51" s="257"/>
      <c r="BX51" s="257"/>
      <c r="BY51" s="257"/>
      <c r="BZ51" s="257"/>
      <c r="CA51" s="257"/>
      <c r="CB51" s="257"/>
      <c r="CC51" s="257"/>
      <c r="CD51" s="257"/>
      <c r="CE51" s="257"/>
      <c r="CF51" s="257"/>
      <c r="CG51" s="257"/>
      <c r="CH51" s="257"/>
      <c r="CI51" s="257"/>
      <c r="CJ51" s="257"/>
      <c r="CK51" s="257"/>
      <c r="CL51" s="257"/>
      <c r="CM51" s="257"/>
      <c r="CO51" s="257"/>
      <c r="CP51" s="257"/>
      <c r="CQ51" s="257"/>
      <c r="CR51" s="257"/>
      <c r="CS51" s="257"/>
      <c r="CT51" s="257"/>
      <c r="CU51" s="257" t="str">
        <f>IF(ISNUMBER(MATCH(CU$1&amp;ROW(),$A:$A,0)),INDEX(#REF!,MATCH(CU$1&amp;ROW(),$A:$A,0))," ")</f>
        <v xml:space="preserve"> </v>
      </c>
      <c r="CV51" s="257" t="str">
        <f>IF(ISNUMBER(MATCH(CV$1&amp;ROW(),$A:$A,0)),INDEX(#REF!,MATCH(CV$1&amp;ROW(),$A:$A,0))," ")</f>
        <v xml:space="preserve"> </v>
      </c>
      <c r="CW51" s="257" t="str">
        <f>IF(ISNUMBER(MATCH(CW$1&amp;ROW(),$A:$A,0)),INDEX(#REF!,MATCH(CW$1&amp;ROW(),$A:$A,0))," ")</f>
        <v xml:space="preserve"> </v>
      </c>
      <c r="CX51" s="257" t="str">
        <f>IF(ISNUMBER(MATCH(CX$1&amp;ROW(),$A:$A,0)),INDEX(#REF!,MATCH(CX$1&amp;ROW(),$A:$A,0))," ")</f>
        <v xml:space="preserve"> </v>
      </c>
    </row>
    <row r="52" spans="1:102" x14ac:dyDescent="0.2">
      <c r="A52" s="257" t="str">
        <f>Chart_list_net!A54&amp;Chart_list_net!C54</f>
        <v>COMMENCAL12</v>
      </c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7"/>
      <c r="AS52" s="257"/>
      <c r="AT52" s="257"/>
      <c r="AU52" s="257"/>
      <c r="AV52" s="257"/>
      <c r="AW52" s="257"/>
      <c r="AX52" s="257"/>
      <c r="AY52" s="257"/>
      <c r="AZ52" s="257"/>
      <c r="BA52" s="257"/>
      <c r="BB52" s="257"/>
      <c r="BC52" s="257"/>
      <c r="BD52" s="257"/>
      <c r="BE52" s="257"/>
      <c r="BF52" s="257"/>
      <c r="BG52" s="257"/>
      <c r="BH52" s="257"/>
      <c r="BJ52" s="257"/>
      <c r="BK52" s="257"/>
      <c r="BL52" s="257"/>
      <c r="BM52" s="257"/>
      <c r="BN52" s="257"/>
      <c r="BO52" s="257"/>
      <c r="BP52" s="257"/>
      <c r="BQ52" s="257"/>
      <c r="BR52" s="257"/>
      <c r="BS52" s="257"/>
      <c r="BT52" s="257"/>
      <c r="BV52" s="257"/>
      <c r="BW52" s="257"/>
      <c r="BX52" s="257"/>
      <c r="BY52" s="257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O52" s="257"/>
      <c r="CP52" s="257"/>
      <c r="CQ52" s="257"/>
      <c r="CR52" s="257"/>
      <c r="CS52" s="257"/>
      <c r="CT52" s="257"/>
      <c r="CU52" s="257" t="str">
        <f>IF(ISNUMBER(MATCH(CU$1&amp;ROW(),$A:$A,0)),INDEX(#REF!,MATCH(CU$1&amp;ROW(),$A:$A,0))," ")</f>
        <v xml:space="preserve"> </v>
      </c>
      <c r="CV52" s="257" t="str">
        <f>IF(ISNUMBER(MATCH(CV$1&amp;ROW(),$A:$A,0)),INDEX(#REF!,MATCH(CV$1&amp;ROW(),$A:$A,0))," ")</f>
        <v xml:space="preserve"> </v>
      </c>
      <c r="CW52" s="257" t="str">
        <f>IF(ISNUMBER(MATCH(CW$1&amp;ROW(),$A:$A,0)),INDEX(#REF!,MATCH(CW$1&amp;ROW(),$A:$A,0))," ")</f>
        <v xml:space="preserve"> </v>
      </c>
      <c r="CX52" s="257" t="str">
        <f>IF(ISNUMBER(MATCH(CX$1&amp;ROW(),$A:$A,0)),INDEX(#REF!,MATCH(CX$1&amp;ROW(),$A:$A,0))," ")</f>
        <v xml:space="preserve"> </v>
      </c>
    </row>
    <row r="53" spans="1:102" x14ac:dyDescent="0.2">
      <c r="A53" s="257" t="str">
        <f>Chart_list_net!A55&amp;Chart_list_net!C55</f>
        <v>CORSAIR2</v>
      </c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H53" s="257"/>
      <c r="AI53" s="257"/>
      <c r="AJ53" s="257"/>
      <c r="AK53" s="257"/>
      <c r="AL53" s="257"/>
      <c r="AM53" s="257"/>
      <c r="AN53" s="257"/>
      <c r="AO53" s="257"/>
      <c r="AP53" s="257"/>
      <c r="AQ53" s="257"/>
      <c r="AR53" s="257"/>
      <c r="AS53" s="257"/>
      <c r="AT53" s="257"/>
      <c r="AU53" s="257"/>
      <c r="AV53" s="257"/>
      <c r="AW53" s="257"/>
      <c r="AX53" s="257"/>
      <c r="AY53" s="257"/>
      <c r="AZ53" s="257"/>
      <c r="BA53" s="257"/>
      <c r="BB53" s="257"/>
      <c r="BC53" s="257"/>
      <c r="BD53" s="257"/>
      <c r="BE53" s="257"/>
      <c r="BF53" s="257"/>
      <c r="BG53" s="257"/>
      <c r="BH53" s="257"/>
      <c r="BJ53" s="257"/>
      <c r="BK53" s="257"/>
      <c r="BL53" s="257"/>
      <c r="BM53" s="257"/>
      <c r="BN53" s="257"/>
      <c r="BO53" s="257"/>
      <c r="BP53" s="257"/>
      <c r="BQ53" s="257"/>
      <c r="BR53" s="257"/>
      <c r="BS53" s="257"/>
      <c r="BT53" s="257"/>
      <c r="BV53" s="257"/>
      <c r="BW53" s="257"/>
      <c r="BX53" s="257"/>
      <c r="BY53" s="257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O53" s="257"/>
      <c r="CP53" s="257"/>
      <c r="CQ53" s="257"/>
      <c r="CR53" s="257"/>
      <c r="CS53" s="257"/>
      <c r="CT53" s="257"/>
      <c r="CU53" s="257" t="str">
        <f>IF(ISNUMBER(MATCH(CU$1&amp;ROW(),$A:$A,0)),INDEX(#REF!,MATCH(CU$1&amp;ROW(),$A:$A,0))," ")</f>
        <v xml:space="preserve"> </v>
      </c>
      <c r="CV53" s="257" t="str">
        <f>IF(ISNUMBER(MATCH(CV$1&amp;ROW(),$A:$A,0)),INDEX(#REF!,MATCH(CV$1&amp;ROW(),$A:$A,0))," ")</f>
        <v xml:space="preserve"> </v>
      </c>
      <c r="CW53" s="257" t="str">
        <f>IF(ISNUMBER(MATCH(CW$1&amp;ROW(),$A:$A,0)),INDEX(#REF!,MATCH(CW$1&amp;ROW(),$A:$A,0))," ")</f>
        <v xml:space="preserve"> </v>
      </c>
      <c r="CX53" s="257" t="str">
        <f>IF(ISNUMBER(MATCH(CX$1&amp;ROW(),$A:$A,0)),INDEX(#REF!,MATCH(CX$1&amp;ROW(),$A:$A,0))," ")</f>
        <v xml:space="preserve"> </v>
      </c>
    </row>
    <row r="54" spans="1:102" x14ac:dyDescent="0.2">
      <c r="A54" s="257" t="str">
        <f>Chart_list_net!A56&amp;Chart_list_net!C56</f>
        <v>CORSAIR3</v>
      </c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7"/>
      <c r="AS54" s="257"/>
      <c r="AT54" s="257"/>
      <c r="AU54" s="257"/>
      <c r="AV54" s="257"/>
      <c r="AW54" s="257"/>
      <c r="AX54" s="257"/>
      <c r="AY54" s="257"/>
      <c r="AZ54" s="257"/>
      <c r="BA54" s="257"/>
      <c r="BB54" s="257"/>
      <c r="BC54" s="257"/>
      <c r="BD54" s="257"/>
      <c r="BE54" s="257"/>
      <c r="BF54" s="257"/>
      <c r="BG54" s="257"/>
      <c r="BH54" s="257"/>
      <c r="BJ54" s="257"/>
      <c r="BK54" s="257"/>
      <c r="BL54" s="257"/>
      <c r="BM54" s="257"/>
      <c r="BN54" s="257"/>
      <c r="BO54" s="257"/>
      <c r="BP54" s="257"/>
      <c r="BQ54" s="257"/>
      <c r="BR54" s="257"/>
      <c r="BS54" s="257"/>
      <c r="BT54" s="257"/>
      <c r="BV54" s="257"/>
      <c r="BW54" s="257"/>
      <c r="BX54" s="257"/>
      <c r="BY54" s="257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O54" s="257"/>
      <c r="CP54" s="257"/>
      <c r="CQ54" s="257"/>
      <c r="CR54" s="257"/>
      <c r="CS54" s="257"/>
      <c r="CT54" s="257"/>
      <c r="CU54" s="257" t="str">
        <f>IF(ISNUMBER(MATCH(CU$1&amp;ROW(),$A:$A,0)),INDEX(#REF!,MATCH(CU$1&amp;ROW(),$A:$A,0))," ")</f>
        <v xml:space="preserve"> </v>
      </c>
      <c r="CV54" s="257" t="str">
        <f>IF(ISNUMBER(MATCH(CV$1&amp;ROW(),$A:$A,0)),INDEX(#REF!,MATCH(CV$1&amp;ROW(),$A:$A,0))," ")</f>
        <v xml:space="preserve"> </v>
      </c>
      <c r="CW54" s="257" t="str">
        <f>IF(ISNUMBER(MATCH(CW$1&amp;ROW(),$A:$A,0)),INDEX(#REF!,MATCH(CW$1&amp;ROW(),$A:$A,0))," ")</f>
        <v xml:space="preserve"> </v>
      </c>
      <c r="CX54" s="257" t="str">
        <f>IF(ISNUMBER(MATCH(CX$1&amp;ROW(),$A:$A,0)),INDEX(#REF!,MATCH(CX$1&amp;ROW(),$A:$A,0))," ")</f>
        <v xml:space="preserve"> </v>
      </c>
    </row>
    <row r="55" spans="1:102" x14ac:dyDescent="0.2">
      <c r="A55" s="257" t="str">
        <f>Chart_list_net!A57&amp;Chart_list_net!C57</f>
        <v>CORSAIR4</v>
      </c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H55" s="257"/>
      <c r="AI55" s="257"/>
      <c r="AJ55" s="257"/>
      <c r="AK55" s="257"/>
      <c r="AL55" s="257"/>
      <c r="AM55" s="257"/>
      <c r="AN55" s="257"/>
      <c r="AO55" s="257"/>
      <c r="AP55" s="257"/>
      <c r="AQ55" s="257"/>
      <c r="AR55" s="257"/>
      <c r="AS55" s="257"/>
      <c r="AT55" s="257"/>
      <c r="AU55" s="257"/>
      <c r="AV55" s="257"/>
      <c r="AW55" s="257"/>
      <c r="AX55" s="257"/>
      <c r="AY55" s="257"/>
      <c r="AZ55" s="257"/>
      <c r="BA55" s="257"/>
      <c r="BB55" s="257"/>
      <c r="BC55" s="257"/>
      <c r="BD55" s="257"/>
      <c r="BE55" s="257"/>
      <c r="BF55" s="257"/>
      <c r="BG55" s="257"/>
      <c r="BH55" s="257"/>
      <c r="BJ55" s="257"/>
      <c r="BK55" s="257"/>
      <c r="BL55" s="257"/>
      <c r="BM55" s="257"/>
      <c r="BN55" s="257"/>
      <c r="BO55" s="257"/>
      <c r="BP55" s="257"/>
      <c r="BQ55" s="257"/>
      <c r="BR55" s="257"/>
      <c r="BS55" s="257"/>
      <c r="BT55" s="257"/>
      <c r="BV55" s="257"/>
      <c r="BW55" s="257"/>
      <c r="BX55" s="257"/>
      <c r="BY55" s="257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O55" s="257"/>
      <c r="CP55" s="257"/>
      <c r="CQ55" s="257"/>
      <c r="CR55" s="257"/>
      <c r="CS55" s="257"/>
      <c r="CT55" s="257"/>
      <c r="CU55" s="257" t="str">
        <f>IF(ISNUMBER(MATCH(CU$1&amp;ROW(),$A:$A,0)),INDEX(#REF!,MATCH(CU$1&amp;ROW(),$A:$A,0))," ")</f>
        <v xml:space="preserve"> </v>
      </c>
      <c r="CV55" s="257" t="str">
        <f>IF(ISNUMBER(MATCH(CV$1&amp;ROW(),$A:$A,0)),INDEX(#REF!,MATCH(CV$1&amp;ROW(),$A:$A,0))," ")</f>
        <v xml:space="preserve"> </v>
      </c>
      <c r="CW55" s="257" t="str">
        <f>IF(ISNUMBER(MATCH(CW$1&amp;ROW(),$A:$A,0)),INDEX(#REF!,MATCH(CW$1&amp;ROW(),$A:$A,0))," ")</f>
        <v xml:space="preserve"> </v>
      </c>
      <c r="CX55" s="257" t="str">
        <f>IF(ISNUMBER(MATCH(CX$1&amp;ROW(),$A:$A,0)),INDEX(#REF!,MATCH(CX$1&amp;ROW(),$A:$A,0))," ")</f>
        <v xml:space="preserve"> </v>
      </c>
    </row>
    <row r="56" spans="1:102" x14ac:dyDescent="0.2">
      <c r="A56" s="257" t="str">
        <f>Chart_list_net!A58&amp;Chart_list_net!C58</f>
        <v>COVE2</v>
      </c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H56" s="257"/>
      <c r="AI56" s="257"/>
      <c r="AJ56" s="257"/>
      <c r="AK56" s="257"/>
      <c r="AL56" s="257"/>
      <c r="AM56" s="257"/>
      <c r="AN56" s="257"/>
      <c r="AO56" s="257"/>
      <c r="AP56" s="257"/>
      <c r="AQ56" s="257"/>
      <c r="AR56" s="257"/>
      <c r="AS56" s="257"/>
      <c r="AT56" s="257"/>
      <c r="AU56" s="257"/>
      <c r="AV56" s="257"/>
      <c r="AW56" s="257"/>
      <c r="AX56" s="257"/>
      <c r="AY56" s="257"/>
      <c r="AZ56" s="257"/>
      <c r="BA56" s="257"/>
      <c r="BB56" s="257"/>
      <c r="BC56" s="257"/>
      <c r="BD56" s="257"/>
      <c r="BE56" s="257"/>
      <c r="BF56" s="257"/>
      <c r="BG56" s="257"/>
      <c r="BH56" s="257"/>
      <c r="BJ56" s="257"/>
      <c r="BK56" s="257"/>
      <c r="BL56" s="257"/>
      <c r="BM56" s="257"/>
      <c r="BN56" s="257"/>
      <c r="BO56" s="257"/>
      <c r="BP56" s="257"/>
      <c r="BQ56" s="257"/>
      <c r="BR56" s="257"/>
      <c r="BS56" s="257"/>
      <c r="BT56" s="257"/>
      <c r="BV56" s="257"/>
      <c r="BW56" s="257"/>
      <c r="BX56" s="257"/>
      <c r="BY56" s="257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O56" s="257"/>
      <c r="CP56" s="257"/>
      <c r="CQ56" s="257"/>
      <c r="CR56" s="257"/>
      <c r="CS56" s="257"/>
      <c r="CT56" s="257"/>
      <c r="CU56" s="257" t="str">
        <f>IF(ISNUMBER(MATCH(CU$1&amp;ROW(),$A:$A,0)),INDEX(#REF!,MATCH(CU$1&amp;ROW(),$A:$A,0))," ")</f>
        <v xml:space="preserve"> </v>
      </c>
      <c r="CV56" s="257" t="str">
        <f>IF(ISNUMBER(MATCH(CV$1&amp;ROW(),$A:$A,0)),INDEX(#REF!,MATCH(CV$1&amp;ROW(),$A:$A,0))," ")</f>
        <v xml:space="preserve"> </v>
      </c>
      <c r="CW56" s="257" t="str">
        <f>IF(ISNUMBER(MATCH(CW$1&amp;ROW(),$A:$A,0)),INDEX(#REF!,MATCH(CW$1&amp;ROW(),$A:$A,0))," ")</f>
        <v xml:space="preserve"> </v>
      </c>
      <c r="CX56" s="257" t="str">
        <f>IF(ISNUMBER(MATCH(CX$1&amp;ROW(),$A:$A,0)),INDEX(#REF!,MATCH(CX$1&amp;ROW(),$A:$A,0))," ")</f>
        <v xml:space="preserve"> </v>
      </c>
    </row>
    <row r="57" spans="1:102" x14ac:dyDescent="0.2">
      <c r="A57" s="257" t="str">
        <f>Chart_list_net!A59&amp;Chart_list_net!C59</f>
        <v>COVE3</v>
      </c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H57" s="257"/>
      <c r="AI57" s="257"/>
      <c r="AJ57" s="257"/>
      <c r="AK57" s="257"/>
      <c r="AL57" s="257"/>
      <c r="AM57" s="257"/>
      <c r="AN57" s="257"/>
      <c r="AO57" s="257"/>
      <c r="AP57" s="257"/>
      <c r="AQ57" s="257"/>
      <c r="AR57" s="257"/>
      <c r="AS57" s="257"/>
      <c r="AT57" s="257"/>
      <c r="AU57" s="257"/>
      <c r="AV57" s="257"/>
      <c r="AW57" s="257"/>
      <c r="AX57" s="257"/>
      <c r="AY57" s="257"/>
      <c r="AZ57" s="257"/>
      <c r="BA57" s="257"/>
      <c r="BB57" s="257"/>
      <c r="BC57" s="257"/>
      <c r="BD57" s="257"/>
      <c r="BE57" s="257"/>
      <c r="BF57" s="257"/>
      <c r="BG57" s="257"/>
      <c r="BH57" s="257"/>
      <c r="BJ57" s="257"/>
      <c r="BK57" s="257"/>
      <c r="BL57" s="257"/>
      <c r="BM57" s="257"/>
      <c r="BN57" s="257"/>
      <c r="BO57" s="257"/>
      <c r="BP57" s="257"/>
      <c r="BQ57" s="257"/>
      <c r="BR57" s="257"/>
      <c r="BS57" s="257"/>
      <c r="BT57" s="257"/>
      <c r="BV57" s="257"/>
      <c r="BW57" s="257"/>
      <c r="BX57" s="257"/>
      <c r="BY57" s="257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O57" s="257"/>
      <c r="CP57" s="257"/>
      <c r="CQ57" s="257"/>
      <c r="CR57" s="257"/>
      <c r="CS57" s="257"/>
      <c r="CT57" s="257"/>
      <c r="CU57" s="257" t="str">
        <f>IF(ISNUMBER(MATCH(CU$1&amp;ROW(),$A:$A,0)),INDEX(#REF!,MATCH(CU$1&amp;ROW(),$A:$A,0))," ")</f>
        <v xml:space="preserve"> </v>
      </c>
      <c r="CV57" s="257" t="str">
        <f>IF(ISNUMBER(MATCH(CV$1&amp;ROW(),$A:$A,0)),INDEX(#REF!,MATCH(CV$1&amp;ROW(),$A:$A,0))," ")</f>
        <v xml:space="preserve"> </v>
      </c>
      <c r="CW57" s="257" t="str">
        <f>IF(ISNUMBER(MATCH(CW$1&amp;ROW(),$A:$A,0)),INDEX(#REF!,MATCH(CW$1&amp;ROW(),$A:$A,0))," ")</f>
        <v xml:space="preserve"> </v>
      </c>
      <c r="CX57" s="257" t="str">
        <f>IF(ISNUMBER(MATCH(CX$1&amp;ROW(),$A:$A,0)),INDEX(#REF!,MATCH(CX$1&amp;ROW(),$A:$A,0))," ")</f>
        <v xml:space="preserve"> </v>
      </c>
    </row>
    <row r="58" spans="1:102" x14ac:dyDescent="0.2">
      <c r="A58" s="257" t="str">
        <f>Chart_list_net!A60&amp;Chart_list_net!C60</f>
        <v>COVE4</v>
      </c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H58" s="257"/>
      <c r="AI58" s="257"/>
      <c r="AJ58" s="257"/>
      <c r="AK58" s="257"/>
      <c r="AL58" s="257"/>
      <c r="AM58" s="257"/>
      <c r="AN58" s="257"/>
      <c r="AO58" s="257"/>
      <c r="AP58" s="257"/>
      <c r="AQ58" s="257"/>
      <c r="AR58" s="257"/>
      <c r="AS58" s="257"/>
      <c r="AT58" s="257"/>
      <c r="AU58" s="257"/>
      <c r="AV58" s="257"/>
      <c r="AW58" s="257"/>
      <c r="AX58" s="257"/>
      <c r="AY58" s="257"/>
      <c r="AZ58" s="257"/>
      <c r="BA58" s="257"/>
      <c r="BB58" s="257"/>
      <c r="BC58" s="257"/>
      <c r="BD58" s="257"/>
      <c r="BE58" s="257"/>
      <c r="BF58" s="257"/>
      <c r="BG58" s="257"/>
      <c r="BH58" s="257"/>
      <c r="BJ58" s="257"/>
      <c r="BK58" s="257"/>
      <c r="BL58" s="257"/>
      <c r="BM58" s="257"/>
      <c r="BN58" s="257"/>
      <c r="BO58" s="257"/>
      <c r="BP58" s="257"/>
      <c r="BQ58" s="257"/>
      <c r="BR58" s="257"/>
      <c r="BS58" s="257"/>
      <c r="BT58" s="257"/>
      <c r="BV58" s="257"/>
      <c r="BW58" s="257"/>
      <c r="BX58" s="257"/>
      <c r="BY58" s="257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O58" s="257"/>
      <c r="CP58" s="257"/>
      <c r="CQ58" s="257"/>
      <c r="CR58" s="257"/>
      <c r="CS58" s="257"/>
      <c r="CT58" s="257"/>
      <c r="CU58" s="257" t="str">
        <f>IF(ISNUMBER(MATCH(CU$1&amp;ROW(),$A:$A,0)),INDEX(#REF!,MATCH(CU$1&amp;ROW(),$A:$A,0))," ")</f>
        <v xml:space="preserve"> </v>
      </c>
      <c r="CV58" s="257" t="str">
        <f>IF(ISNUMBER(MATCH(CV$1&amp;ROW(),$A:$A,0)),INDEX(#REF!,MATCH(CV$1&amp;ROW(),$A:$A,0))," ")</f>
        <v xml:space="preserve"> </v>
      </c>
      <c r="CW58" s="257" t="str">
        <f>IF(ISNUMBER(MATCH(CW$1&amp;ROW(),$A:$A,0)),INDEX(#REF!,MATCH(CW$1&amp;ROW(),$A:$A,0))," ")</f>
        <v xml:space="preserve"> </v>
      </c>
      <c r="CX58" s="257" t="str">
        <f>IF(ISNUMBER(MATCH(CX$1&amp;ROW(),$A:$A,0)),INDEX(#REF!,MATCH(CX$1&amp;ROW(),$A:$A,0))," ")</f>
        <v xml:space="preserve"> </v>
      </c>
    </row>
    <row r="59" spans="1:102" x14ac:dyDescent="0.2">
      <c r="A59" s="257" t="str">
        <f>Chart_list_net!A61&amp;Chart_list_net!C61</f>
        <v>COVE5</v>
      </c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H59" s="257"/>
      <c r="AI59" s="257"/>
      <c r="AJ59" s="257"/>
      <c r="AK59" s="257"/>
      <c r="AL59" s="257"/>
      <c r="AM59" s="257"/>
      <c r="AN59" s="257"/>
      <c r="AO59" s="257"/>
      <c r="AP59" s="257"/>
      <c r="AQ59" s="257"/>
      <c r="AR59" s="257"/>
      <c r="AS59" s="257"/>
      <c r="AT59" s="257"/>
      <c r="AU59" s="257"/>
      <c r="AV59" s="257"/>
      <c r="AW59" s="257"/>
      <c r="AX59" s="257"/>
      <c r="AY59" s="257"/>
      <c r="AZ59" s="257"/>
      <c r="BA59" s="257"/>
      <c r="BB59" s="257"/>
      <c r="BC59" s="257"/>
      <c r="BD59" s="257"/>
      <c r="BE59" s="257"/>
      <c r="BF59" s="257"/>
      <c r="BG59" s="257"/>
      <c r="BH59" s="257"/>
      <c r="BJ59" s="257"/>
      <c r="BK59" s="257"/>
      <c r="BL59" s="257"/>
      <c r="BM59" s="257"/>
      <c r="BN59" s="257"/>
      <c r="BO59" s="257"/>
      <c r="BP59" s="257"/>
      <c r="BQ59" s="257"/>
      <c r="BR59" s="257"/>
      <c r="BS59" s="257"/>
      <c r="BT59" s="257"/>
      <c r="BV59" s="257"/>
      <c r="BW59" s="257"/>
      <c r="BX59" s="257"/>
      <c r="BY59" s="257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O59" s="257"/>
      <c r="CP59" s="257"/>
      <c r="CQ59" s="257"/>
      <c r="CR59" s="257"/>
      <c r="CS59" s="257"/>
      <c r="CT59" s="257"/>
      <c r="CU59" s="257" t="str">
        <f>IF(ISNUMBER(MATCH(CU$1&amp;ROW(),$A:$A,0)),INDEX(#REF!,MATCH(CU$1&amp;ROW(),$A:$A,0))," ")</f>
        <v xml:space="preserve"> </v>
      </c>
      <c r="CV59" s="257" t="str">
        <f>IF(ISNUMBER(MATCH(CV$1&amp;ROW(),$A:$A,0)),INDEX(#REF!,MATCH(CV$1&amp;ROW(),$A:$A,0))," ")</f>
        <v xml:space="preserve"> </v>
      </c>
      <c r="CW59" s="257" t="str">
        <f>IF(ISNUMBER(MATCH(CW$1&amp;ROW(),$A:$A,0)),INDEX(#REF!,MATCH(CW$1&amp;ROW(),$A:$A,0))," ")</f>
        <v xml:space="preserve"> </v>
      </c>
      <c r="CX59" s="257" t="str">
        <f>IF(ISNUMBER(MATCH(CX$1&amp;ROW(),$A:$A,0)),INDEX(#REF!,MATCH(CX$1&amp;ROW(),$A:$A,0))," ")</f>
        <v xml:space="preserve"> </v>
      </c>
    </row>
    <row r="60" spans="1:102" x14ac:dyDescent="0.2">
      <c r="A60" s="257" t="str">
        <f>Chart_list_net!A62&amp;Chart_list_net!C62</f>
        <v>COPE2</v>
      </c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H60" s="257"/>
      <c r="AI60" s="257"/>
      <c r="AJ60" s="257"/>
      <c r="AK60" s="257"/>
      <c r="AL60" s="257"/>
      <c r="AM60" s="257"/>
      <c r="AN60" s="257"/>
      <c r="AO60" s="257"/>
      <c r="AP60" s="257"/>
      <c r="AQ60" s="257"/>
      <c r="AR60" s="257"/>
      <c r="AS60" s="257"/>
      <c r="AT60" s="257"/>
      <c r="AU60" s="257"/>
      <c r="AV60" s="257"/>
      <c r="AW60" s="257"/>
      <c r="AX60" s="257"/>
      <c r="AY60" s="257"/>
      <c r="AZ60" s="257"/>
      <c r="BA60" s="257"/>
      <c r="BB60" s="257"/>
      <c r="BC60" s="257"/>
      <c r="BD60" s="257"/>
      <c r="BE60" s="257"/>
      <c r="BF60" s="257"/>
      <c r="BG60" s="257"/>
      <c r="BH60" s="257"/>
      <c r="BJ60" s="257"/>
      <c r="BK60" s="257"/>
      <c r="BL60" s="257"/>
      <c r="BM60" s="257"/>
      <c r="BN60" s="257"/>
      <c r="BO60" s="257"/>
      <c r="BP60" s="257"/>
      <c r="BQ60" s="257"/>
      <c r="BR60" s="257"/>
      <c r="BS60" s="257"/>
      <c r="BT60" s="257"/>
      <c r="BV60" s="257"/>
      <c r="BW60" s="257"/>
      <c r="BX60" s="257"/>
      <c r="BY60" s="257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O60" s="257"/>
      <c r="CP60" s="257"/>
      <c r="CQ60" s="257"/>
      <c r="CR60" s="257"/>
      <c r="CS60" s="257"/>
      <c r="CT60" s="257"/>
      <c r="CU60" s="257" t="str">
        <f>IF(ISNUMBER(MATCH(CU$1&amp;ROW(),$A:$A,0)),INDEX(#REF!,MATCH(CU$1&amp;ROW(),$A:$A,0))," ")</f>
        <v xml:space="preserve"> </v>
      </c>
      <c r="CV60" s="257" t="str">
        <f>IF(ISNUMBER(MATCH(CV$1&amp;ROW(),$A:$A,0)),INDEX(#REF!,MATCH(CV$1&amp;ROW(),$A:$A,0))," ")</f>
        <v xml:space="preserve"> </v>
      </c>
      <c r="CW60" s="257" t="str">
        <f>IF(ISNUMBER(MATCH(CW$1&amp;ROW(),$A:$A,0)),INDEX(#REF!,MATCH(CW$1&amp;ROW(),$A:$A,0))," ")</f>
        <v xml:space="preserve"> </v>
      </c>
      <c r="CX60" s="257" t="str">
        <f>IF(ISNUMBER(MATCH(CX$1&amp;ROW(),$A:$A,0)),INDEX(#REF!,MATCH(CX$1&amp;ROW(),$A:$A,0))," ")</f>
        <v xml:space="preserve"> </v>
      </c>
    </row>
    <row r="61" spans="1:102" x14ac:dyDescent="0.2">
      <c r="A61" s="257" t="str">
        <f>Chart_list_net!A63&amp;Chart_list_net!C63</f>
        <v>COPE3</v>
      </c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H61" s="257"/>
      <c r="AI61" s="257"/>
      <c r="AJ61" s="257"/>
      <c r="AK61" s="257"/>
      <c r="AL61" s="257"/>
      <c r="AM61" s="257"/>
      <c r="AN61" s="257"/>
      <c r="AO61" s="257"/>
      <c r="AP61" s="257"/>
      <c r="AQ61" s="257"/>
      <c r="AR61" s="257"/>
      <c r="AS61" s="257"/>
      <c r="AT61" s="257"/>
      <c r="AU61" s="257"/>
      <c r="AV61" s="257"/>
      <c r="AW61" s="257"/>
      <c r="AX61" s="257"/>
      <c r="AY61" s="257"/>
      <c r="AZ61" s="257"/>
      <c r="BA61" s="257"/>
      <c r="BB61" s="257"/>
      <c r="BC61" s="257"/>
      <c r="BD61" s="257"/>
      <c r="BE61" s="257"/>
      <c r="BF61" s="257"/>
      <c r="BG61" s="257"/>
      <c r="BH61" s="257"/>
      <c r="BJ61" s="257"/>
      <c r="BK61" s="257"/>
      <c r="BL61" s="257"/>
      <c r="BM61" s="257"/>
      <c r="BN61" s="257"/>
      <c r="BO61" s="257"/>
      <c r="BP61" s="257"/>
      <c r="BQ61" s="257"/>
      <c r="BR61" s="257"/>
      <c r="BS61" s="257"/>
      <c r="BT61" s="257"/>
      <c r="BV61" s="257"/>
      <c r="BW61" s="257"/>
      <c r="BX61" s="257"/>
      <c r="BY61" s="257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O61" s="257"/>
      <c r="CP61" s="257"/>
      <c r="CQ61" s="257"/>
      <c r="CR61" s="257"/>
      <c r="CS61" s="257"/>
      <c r="CT61" s="257"/>
      <c r="CU61" s="257" t="str">
        <f>IF(ISNUMBER(MATCH(CU$1&amp;ROW(),$A:$A,0)),INDEX(#REF!,MATCH(CU$1&amp;ROW(),$A:$A,0))," ")</f>
        <v xml:space="preserve"> </v>
      </c>
      <c r="CV61" s="257" t="str">
        <f>IF(ISNUMBER(MATCH(CV$1&amp;ROW(),$A:$A,0)),INDEX(#REF!,MATCH(CV$1&amp;ROW(),$A:$A,0))," ")</f>
        <v xml:space="preserve"> </v>
      </c>
      <c r="CW61" s="257" t="str">
        <f>IF(ISNUMBER(MATCH(CW$1&amp;ROW(),$A:$A,0)),INDEX(#REF!,MATCH(CW$1&amp;ROW(),$A:$A,0))," ")</f>
        <v xml:space="preserve"> </v>
      </c>
      <c r="CX61" s="257" t="str">
        <f>IF(ISNUMBER(MATCH(CX$1&amp;ROW(),$A:$A,0)),INDEX(#REF!,MATCH(CX$1&amp;ROW(),$A:$A,0))," ")</f>
        <v xml:space="preserve"> </v>
      </c>
    </row>
    <row r="62" spans="1:102" x14ac:dyDescent="0.2">
      <c r="A62" s="257" t="str">
        <f>Chart_list_net!A64&amp;Chart_list_net!C64</f>
        <v>COTIC2</v>
      </c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H62" s="257"/>
      <c r="AI62" s="257"/>
      <c r="AJ62" s="257"/>
      <c r="AK62" s="257"/>
      <c r="AL62" s="257"/>
      <c r="AM62" s="257"/>
      <c r="AN62" s="257"/>
      <c r="AO62" s="257"/>
      <c r="AP62" s="257"/>
      <c r="AQ62" s="257"/>
      <c r="AR62" s="257"/>
      <c r="AS62" s="257"/>
      <c r="AT62" s="257"/>
      <c r="AU62" s="257"/>
      <c r="AV62" s="257"/>
      <c r="AW62" s="257"/>
      <c r="AX62" s="257"/>
      <c r="AY62" s="257"/>
      <c r="AZ62" s="257"/>
      <c r="BA62" s="257"/>
      <c r="BB62" s="257"/>
      <c r="BC62" s="257"/>
      <c r="BD62" s="257"/>
      <c r="BE62" s="257"/>
      <c r="BF62" s="257"/>
      <c r="BG62" s="257"/>
      <c r="BH62" s="257"/>
      <c r="BJ62" s="257"/>
      <c r="BK62" s="257"/>
      <c r="BL62" s="257"/>
      <c r="BM62" s="257"/>
      <c r="BN62" s="257"/>
      <c r="BO62" s="257"/>
      <c r="BP62" s="257"/>
      <c r="BQ62" s="257"/>
      <c r="BR62" s="257"/>
      <c r="BS62" s="257"/>
      <c r="BT62" s="257"/>
      <c r="BV62" s="257"/>
      <c r="BW62" s="257"/>
      <c r="BX62" s="257"/>
      <c r="BY62" s="257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O62" s="257"/>
      <c r="CP62" s="257"/>
      <c r="CQ62" s="257"/>
      <c r="CR62" s="257"/>
      <c r="CS62" s="257"/>
      <c r="CT62" s="257"/>
      <c r="CU62" s="257" t="str">
        <f>IF(ISNUMBER(MATCH(CU$1&amp;ROW(),$A:$A,0)),INDEX(#REF!,MATCH(CU$1&amp;ROW(),$A:$A,0))," ")</f>
        <v xml:space="preserve"> </v>
      </c>
      <c r="CV62" s="257" t="str">
        <f>IF(ISNUMBER(MATCH(CV$1&amp;ROW(),$A:$A,0)),INDEX(#REF!,MATCH(CV$1&amp;ROW(),$A:$A,0))," ")</f>
        <v xml:space="preserve"> </v>
      </c>
      <c r="CW62" s="257" t="str">
        <f>IF(ISNUMBER(MATCH(CW$1&amp;ROW(),$A:$A,0)),INDEX(#REF!,MATCH(CW$1&amp;ROW(),$A:$A,0))," ")</f>
        <v xml:space="preserve"> </v>
      </c>
      <c r="CX62" s="257" t="str">
        <f>IF(ISNUMBER(MATCH(CX$1&amp;ROW(),$A:$A,0)),INDEX(#REF!,MATCH(CX$1&amp;ROW(),$A:$A,0))," ")</f>
        <v xml:space="preserve"> </v>
      </c>
    </row>
    <row r="63" spans="1:102" x14ac:dyDescent="0.2">
      <c r="A63" s="257" t="str">
        <f>Chart_list_net!A65&amp;Chart_list_net!C65</f>
        <v>COTIC3</v>
      </c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H63" s="257"/>
      <c r="AI63" s="257"/>
      <c r="AJ63" s="257"/>
      <c r="AK63" s="257"/>
      <c r="AL63" s="257"/>
      <c r="AM63" s="257"/>
      <c r="AN63" s="257"/>
      <c r="AO63" s="257"/>
      <c r="AP63" s="257"/>
      <c r="AQ63" s="257"/>
      <c r="AR63" s="257"/>
      <c r="AS63" s="257"/>
      <c r="AT63" s="257"/>
      <c r="AU63" s="257"/>
      <c r="AV63" s="257"/>
      <c r="AW63" s="257"/>
      <c r="AX63" s="257"/>
      <c r="AY63" s="257"/>
      <c r="AZ63" s="257"/>
      <c r="BA63" s="257"/>
      <c r="BB63" s="257"/>
      <c r="BC63" s="257"/>
      <c r="BD63" s="257"/>
      <c r="BE63" s="257"/>
      <c r="BF63" s="257"/>
      <c r="BG63" s="257"/>
      <c r="BH63" s="257"/>
      <c r="BJ63" s="257"/>
      <c r="BK63" s="257"/>
      <c r="BL63" s="257"/>
      <c r="BM63" s="257"/>
      <c r="BN63" s="257"/>
      <c r="BO63" s="257"/>
      <c r="BP63" s="257"/>
      <c r="BQ63" s="257"/>
      <c r="BR63" s="257"/>
      <c r="BS63" s="257"/>
      <c r="BT63" s="257"/>
      <c r="BV63" s="257"/>
      <c r="BW63" s="257"/>
      <c r="BX63" s="257"/>
      <c r="BY63" s="257"/>
      <c r="BZ63" s="257"/>
      <c r="CA63" s="257"/>
      <c r="CB63" s="257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O63" s="257"/>
      <c r="CP63" s="257"/>
      <c r="CQ63" s="257"/>
      <c r="CR63" s="257"/>
      <c r="CS63" s="257"/>
      <c r="CT63" s="257"/>
      <c r="CU63" s="257" t="str">
        <f>IF(ISNUMBER(MATCH(CU$1&amp;ROW(),$A:$A,0)),INDEX(#REF!,MATCH(CU$1&amp;ROW(),$A:$A,0))," ")</f>
        <v xml:space="preserve"> </v>
      </c>
      <c r="CV63" s="257" t="str">
        <f>IF(ISNUMBER(MATCH(CV$1&amp;ROW(),$A:$A,0)),INDEX(#REF!,MATCH(CV$1&amp;ROW(),$A:$A,0))," ")</f>
        <v xml:space="preserve"> </v>
      </c>
      <c r="CW63" s="257" t="str">
        <f>IF(ISNUMBER(MATCH(CW$1&amp;ROW(),$A:$A,0)),INDEX(#REF!,MATCH(CW$1&amp;ROW(),$A:$A,0))," ")</f>
        <v xml:space="preserve"> </v>
      </c>
      <c r="CX63" s="257" t="str">
        <f>IF(ISNUMBER(MATCH(CX$1&amp;ROW(),$A:$A,0)),INDEX(#REF!,MATCH(CX$1&amp;ROW(),$A:$A,0))," ")</f>
        <v xml:space="preserve"> </v>
      </c>
    </row>
    <row r="64" spans="1:102" x14ac:dyDescent="0.2">
      <c r="A64" s="257" t="str">
        <f>Chart_list_net!A66&amp;Chart_list_net!C66</f>
        <v>CUBE2</v>
      </c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H64" s="257"/>
      <c r="AI64" s="257"/>
      <c r="AJ64" s="257"/>
      <c r="AK64" s="257"/>
      <c r="AL64" s="257"/>
      <c r="AM64" s="257"/>
      <c r="AN64" s="257"/>
      <c r="AO64" s="257"/>
      <c r="AP64" s="257"/>
      <c r="AQ64" s="257"/>
      <c r="AR64" s="257"/>
      <c r="AS64" s="257"/>
      <c r="AT64" s="257"/>
      <c r="AU64" s="257"/>
      <c r="AV64" s="257"/>
      <c r="AW64" s="257"/>
      <c r="AX64" s="257"/>
      <c r="AY64" s="257"/>
      <c r="AZ64" s="257"/>
      <c r="BA64" s="257"/>
      <c r="BB64" s="257"/>
      <c r="BC64" s="257"/>
      <c r="BD64" s="257"/>
      <c r="BE64" s="257"/>
      <c r="BF64" s="257"/>
      <c r="BG64" s="257"/>
      <c r="BH64" s="257"/>
      <c r="BJ64" s="257"/>
      <c r="BK64" s="257"/>
      <c r="BL64" s="257"/>
      <c r="BM64" s="257"/>
      <c r="BN64" s="257"/>
      <c r="BO64" s="257"/>
      <c r="BP64" s="257"/>
      <c r="BQ64" s="257"/>
      <c r="BR64" s="257"/>
      <c r="BS64" s="257"/>
      <c r="BT64" s="257"/>
      <c r="BV64" s="257"/>
      <c r="BW64" s="257"/>
      <c r="BX64" s="257"/>
      <c r="BY64" s="257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O64" s="257"/>
      <c r="CP64" s="257"/>
      <c r="CQ64" s="257"/>
      <c r="CR64" s="257"/>
      <c r="CS64" s="257"/>
      <c r="CT64" s="257"/>
      <c r="CU64" s="257" t="str">
        <f>IF(ISNUMBER(MATCH(CU$1&amp;ROW(),$A:$A,0)),INDEX(#REF!,MATCH(CU$1&amp;ROW(),$A:$A,0))," ")</f>
        <v xml:space="preserve"> </v>
      </c>
      <c r="CV64" s="257" t="str">
        <f>IF(ISNUMBER(MATCH(CV$1&amp;ROW(),$A:$A,0)),INDEX(#REF!,MATCH(CV$1&amp;ROW(),$A:$A,0))," ")</f>
        <v xml:space="preserve"> </v>
      </c>
      <c r="CW64" s="257" t="str">
        <f>IF(ISNUMBER(MATCH(CW$1&amp;ROW(),$A:$A,0)),INDEX(#REF!,MATCH(CW$1&amp;ROW(),$A:$A,0))," ")</f>
        <v xml:space="preserve"> </v>
      </c>
      <c r="CX64" s="257" t="str">
        <f>IF(ISNUMBER(MATCH(CX$1&amp;ROW(),$A:$A,0)),INDEX(#REF!,MATCH(CX$1&amp;ROW(),$A:$A,0))," ")</f>
        <v xml:space="preserve"> </v>
      </c>
    </row>
    <row r="65" spans="1:102" x14ac:dyDescent="0.2">
      <c r="A65" s="257" t="str">
        <f>Chart_list_net!A67&amp;Chart_list_net!C67</f>
        <v>CUBE3</v>
      </c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H65" s="257"/>
      <c r="AI65" s="257"/>
      <c r="AJ65" s="257"/>
      <c r="AK65" s="257"/>
      <c r="AL65" s="257"/>
      <c r="AM65" s="257"/>
      <c r="AN65" s="257"/>
      <c r="AO65" s="257"/>
      <c r="AP65" s="257"/>
      <c r="AQ65" s="257"/>
      <c r="AR65" s="257"/>
      <c r="AS65" s="257"/>
      <c r="AT65" s="257"/>
      <c r="AU65" s="257"/>
      <c r="AV65" s="257"/>
      <c r="AW65" s="257"/>
      <c r="AX65" s="257"/>
      <c r="AY65" s="257"/>
      <c r="AZ65" s="257"/>
      <c r="BA65" s="257"/>
      <c r="BB65" s="257"/>
      <c r="BC65" s="257"/>
      <c r="BD65" s="257"/>
      <c r="BE65" s="257"/>
      <c r="BF65" s="257"/>
      <c r="BG65" s="257"/>
      <c r="BH65" s="257"/>
      <c r="BJ65" s="257"/>
      <c r="BK65" s="257"/>
      <c r="BL65" s="257"/>
      <c r="BM65" s="257"/>
      <c r="BN65" s="257"/>
      <c r="BO65" s="257"/>
      <c r="BP65" s="257"/>
      <c r="BQ65" s="257"/>
      <c r="BR65" s="257"/>
      <c r="BS65" s="257"/>
      <c r="BT65" s="257"/>
      <c r="BV65" s="257"/>
      <c r="BW65" s="257"/>
      <c r="BX65" s="257"/>
      <c r="BY65" s="257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O65" s="257"/>
      <c r="CP65" s="257"/>
      <c r="CQ65" s="257"/>
      <c r="CR65" s="257"/>
      <c r="CS65" s="257"/>
      <c r="CT65" s="257"/>
      <c r="CU65" s="257" t="str">
        <f>IF(ISNUMBER(MATCH(CU$1&amp;ROW(),$A:$A,0)),INDEX(#REF!,MATCH(CU$1&amp;ROW(),$A:$A,0))," ")</f>
        <v xml:space="preserve"> </v>
      </c>
      <c r="CV65" s="257" t="str">
        <f>IF(ISNUMBER(MATCH(CV$1&amp;ROW(),$A:$A,0)),INDEX(#REF!,MATCH(CV$1&amp;ROW(),$A:$A,0))," ")</f>
        <v xml:space="preserve"> </v>
      </c>
      <c r="CW65" s="257" t="str">
        <f>IF(ISNUMBER(MATCH(CW$1&amp;ROW(),$A:$A,0)),INDEX(#REF!,MATCH(CW$1&amp;ROW(),$A:$A,0))," ")</f>
        <v xml:space="preserve"> </v>
      </c>
      <c r="CX65" s="257" t="str">
        <f>IF(ISNUMBER(MATCH(CX$1&amp;ROW(),$A:$A,0)),INDEX(#REF!,MATCH(CX$1&amp;ROW(),$A:$A,0))," ")</f>
        <v xml:space="preserve"> </v>
      </c>
    </row>
    <row r="66" spans="1:102" x14ac:dyDescent="0.2">
      <c r="A66" s="257" t="str">
        <f>Chart_list_net!A68&amp;Chart_list_net!C68</f>
        <v>CURRIES BICYCLES</v>
      </c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H66" s="257"/>
      <c r="AI66" s="257"/>
      <c r="AJ66" s="257"/>
      <c r="AK66" s="257"/>
      <c r="AL66" s="257"/>
      <c r="AM66" s="257"/>
      <c r="AN66" s="257"/>
      <c r="AO66" s="257"/>
      <c r="AP66" s="257"/>
      <c r="AQ66" s="257"/>
      <c r="AR66" s="257"/>
      <c r="AS66" s="257"/>
      <c r="AT66" s="257"/>
      <c r="AU66" s="257"/>
      <c r="AV66" s="257"/>
      <c r="AW66" s="257"/>
      <c r="AX66" s="257"/>
      <c r="AY66" s="257"/>
      <c r="AZ66" s="257"/>
      <c r="BA66" s="257"/>
      <c r="BB66" s="257"/>
      <c r="BC66" s="257"/>
      <c r="BD66" s="257"/>
      <c r="BE66" s="257"/>
      <c r="BF66" s="257"/>
      <c r="BG66" s="257"/>
      <c r="BH66" s="257"/>
      <c r="BJ66" s="257"/>
      <c r="BK66" s="257"/>
      <c r="BL66" s="257"/>
      <c r="BM66" s="257"/>
      <c r="BN66" s="257"/>
      <c r="BO66" s="257"/>
      <c r="BP66" s="257"/>
      <c r="BQ66" s="257"/>
      <c r="BR66" s="257"/>
      <c r="BS66" s="257"/>
      <c r="BT66" s="257"/>
      <c r="BV66" s="257"/>
      <c r="BW66" s="257"/>
      <c r="BX66" s="257"/>
      <c r="BY66" s="257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O66" s="257"/>
      <c r="CP66" s="257"/>
      <c r="CQ66" s="257"/>
      <c r="CR66" s="257"/>
      <c r="CS66" s="257"/>
      <c r="CT66" s="257"/>
      <c r="CU66" s="257" t="str">
        <f>IF(ISNUMBER(MATCH(CU$1&amp;ROW(),$A:$A,0)),INDEX(#REF!,MATCH(CU$1&amp;ROW(),$A:$A,0))," ")</f>
        <v xml:space="preserve"> </v>
      </c>
      <c r="CV66" s="257" t="str">
        <f>IF(ISNUMBER(MATCH(CV$1&amp;ROW(),$A:$A,0)),INDEX(#REF!,MATCH(CV$1&amp;ROW(),$A:$A,0))," ")</f>
        <v xml:space="preserve"> </v>
      </c>
      <c r="CW66" s="257" t="str">
        <f>IF(ISNUMBER(MATCH(CW$1&amp;ROW(),$A:$A,0)),INDEX(#REF!,MATCH(CW$1&amp;ROW(),$A:$A,0))," ")</f>
        <v xml:space="preserve"> </v>
      </c>
      <c r="CX66" s="257" t="str">
        <f>IF(ISNUMBER(MATCH(CX$1&amp;ROW(),$A:$A,0)),INDEX(#REF!,MATCH(CX$1&amp;ROW(),$A:$A,0))," ")</f>
        <v xml:space="preserve"> </v>
      </c>
    </row>
    <row r="67" spans="1:102" x14ac:dyDescent="0.2">
      <c r="A67" s="257" t="str">
        <f>Chart_list_net!A69&amp;Chart_list_net!C69</f>
        <v>DEVINCI2</v>
      </c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H67" s="257"/>
      <c r="AI67" s="257"/>
      <c r="AJ67" s="257"/>
      <c r="AK67" s="257"/>
      <c r="AL67" s="257"/>
      <c r="AM67" s="257"/>
      <c r="AN67" s="257"/>
      <c r="AO67" s="257"/>
      <c r="AP67" s="257"/>
      <c r="AQ67" s="257"/>
      <c r="AR67" s="257"/>
      <c r="AS67" s="257"/>
      <c r="AT67" s="257"/>
      <c r="AU67" s="257"/>
      <c r="AV67" s="257"/>
      <c r="AW67" s="257"/>
      <c r="AX67" s="257"/>
      <c r="AY67" s="257"/>
      <c r="AZ67" s="257"/>
      <c r="BA67" s="257"/>
      <c r="BB67" s="257"/>
      <c r="BC67" s="257"/>
      <c r="BD67" s="257"/>
      <c r="BE67" s="257"/>
      <c r="BF67" s="257"/>
      <c r="BG67" s="257"/>
      <c r="BH67" s="257"/>
      <c r="BJ67" s="257"/>
      <c r="BK67" s="257"/>
      <c r="BL67" s="257"/>
      <c r="BM67" s="257"/>
      <c r="BN67" s="257"/>
      <c r="BO67" s="257"/>
      <c r="BP67" s="257"/>
      <c r="BQ67" s="257"/>
      <c r="BR67" s="257"/>
      <c r="BS67" s="257"/>
      <c r="BT67" s="257"/>
      <c r="BV67" s="257"/>
      <c r="BW67" s="257"/>
      <c r="BX67" s="257"/>
      <c r="BY67" s="257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O67" s="257"/>
      <c r="CP67" s="257"/>
      <c r="CQ67" s="257"/>
      <c r="CR67" s="257"/>
      <c r="CS67" s="257"/>
      <c r="CT67" s="257"/>
      <c r="CU67" s="257" t="str">
        <f>IF(ISNUMBER(MATCH(CU$1&amp;ROW(),$A:$A,0)),INDEX(#REF!,MATCH(CU$1&amp;ROW(),$A:$A,0))," ")</f>
        <v xml:space="preserve"> </v>
      </c>
      <c r="CV67" s="257" t="str">
        <f>IF(ISNUMBER(MATCH(CV$1&amp;ROW(),$A:$A,0)),INDEX(#REF!,MATCH(CV$1&amp;ROW(),$A:$A,0))," ")</f>
        <v xml:space="preserve"> </v>
      </c>
      <c r="CW67" s="257" t="str">
        <f>IF(ISNUMBER(MATCH(CW$1&amp;ROW(),$A:$A,0)),INDEX(#REF!,MATCH(CW$1&amp;ROW(),$A:$A,0))," ")</f>
        <v xml:space="preserve"> </v>
      </c>
      <c r="CX67" s="257" t="str">
        <f>IF(ISNUMBER(MATCH(CX$1&amp;ROW(),$A:$A,0)),INDEX(#REF!,MATCH(CX$1&amp;ROW(),$A:$A,0))," ")</f>
        <v xml:space="preserve"> </v>
      </c>
    </row>
    <row r="68" spans="1:102" x14ac:dyDescent="0.2">
      <c r="A68" s="257" t="str">
        <f>Chart_list_net!A70&amp;Chart_list_net!C70</f>
        <v>DEVINCI3</v>
      </c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H68" s="257"/>
      <c r="AI68" s="257"/>
      <c r="AJ68" s="257"/>
      <c r="AK68" s="257"/>
      <c r="AL68" s="257"/>
      <c r="AM68" s="257"/>
      <c r="AN68" s="257"/>
      <c r="AO68" s="257"/>
      <c r="AP68" s="257"/>
      <c r="AQ68" s="257"/>
      <c r="AR68" s="257"/>
      <c r="AS68" s="257"/>
      <c r="AT68" s="257"/>
      <c r="AU68" s="257"/>
      <c r="AV68" s="257"/>
      <c r="AW68" s="257"/>
      <c r="AX68" s="257"/>
      <c r="AY68" s="257"/>
      <c r="AZ68" s="257"/>
      <c r="BA68" s="257"/>
      <c r="BB68" s="257"/>
      <c r="BC68" s="257"/>
      <c r="BD68" s="257"/>
      <c r="BE68" s="257"/>
      <c r="BF68" s="257"/>
      <c r="BG68" s="257"/>
      <c r="BH68" s="257"/>
      <c r="BJ68" s="257"/>
      <c r="BK68" s="257"/>
      <c r="BL68" s="257"/>
      <c r="BM68" s="257"/>
      <c r="BN68" s="257"/>
      <c r="BO68" s="257"/>
      <c r="BP68" s="257"/>
      <c r="BQ68" s="257"/>
      <c r="BR68" s="257"/>
      <c r="BS68" s="257"/>
      <c r="BT68" s="257"/>
      <c r="BV68" s="257"/>
      <c r="BW68" s="257"/>
      <c r="BX68" s="257"/>
      <c r="BY68" s="257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O68" s="257"/>
      <c r="CP68" s="257"/>
      <c r="CQ68" s="257"/>
      <c r="CR68" s="257"/>
      <c r="CS68" s="257"/>
      <c r="CT68" s="257"/>
      <c r="CU68" s="257" t="str">
        <f>IF(ISNUMBER(MATCH(CU$1&amp;ROW(),$A:$A,0)),INDEX(#REF!,MATCH(CU$1&amp;ROW(),$A:$A,0))," ")</f>
        <v xml:space="preserve"> </v>
      </c>
      <c r="CV68" s="257" t="str">
        <f>IF(ISNUMBER(MATCH(CV$1&amp;ROW(),$A:$A,0)),INDEX(#REF!,MATCH(CV$1&amp;ROW(),$A:$A,0))," ")</f>
        <v xml:space="preserve"> </v>
      </c>
      <c r="CW68" s="257" t="str">
        <f>IF(ISNUMBER(MATCH(CW$1&amp;ROW(),$A:$A,0)),INDEX(#REF!,MATCH(CW$1&amp;ROW(),$A:$A,0))," ")</f>
        <v xml:space="preserve"> </v>
      </c>
      <c r="CX68" s="257" t="str">
        <f>IF(ISNUMBER(MATCH(CX$1&amp;ROW(),$A:$A,0)),INDEX(#REF!,MATCH(CX$1&amp;ROW(),$A:$A,0))," ")</f>
        <v xml:space="preserve"> </v>
      </c>
    </row>
    <row r="69" spans="1:102" x14ac:dyDescent="0.2">
      <c r="A69" s="257" t="str">
        <f>Chart_list_net!A71&amp;Chart_list_net!C71</f>
        <v>DEVINCI4</v>
      </c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H69" s="257"/>
      <c r="AI69" s="257"/>
      <c r="AJ69" s="257"/>
      <c r="AK69" s="257"/>
      <c r="AL69" s="257"/>
      <c r="AM69" s="257"/>
      <c r="AN69" s="257"/>
      <c r="AO69" s="257"/>
      <c r="AP69" s="257"/>
      <c r="AQ69" s="257"/>
      <c r="AR69" s="257"/>
      <c r="AS69" s="257"/>
      <c r="AT69" s="257"/>
      <c r="AU69" s="257"/>
      <c r="AV69" s="257"/>
      <c r="AW69" s="257"/>
      <c r="AX69" s="257"/>
      <c r="AY69" s="257"/>
      <c r="AZ69" s="257"/>
      <c r="BA69" s="257"/>
      <c r="BB69" s="257"/>
      <c r="BC69" s="257"/>
      <c r="BD69" s="257"/>
      <c r="BE69" s="257"/>
      <c r="BF69" s="257"/>
      <c r="BG69" s="257"/>
      <c r="BH69" s="257"/>
      <c r="BJ69" s="257"/>
      <c r="BK69" s="257"/>
      <c r="BL69" s="257"/>
      <c r="BM69" s="257"/>
      <c r="BN69" s="257"/>
      <c r="BO69" s="257"/>
      <c r="BP69" s="257"/>
      <c r="BQ69" s="257"/>
      <c r="BR69" s="257"/>
      <c r="BS69" s="257"/>
      <c r="BT69" s="257"/>
      <c r="BV69" s="257"/>
      <c r="BW69" s="257"/>
      <c r="BX69" s="257"/>
      <c r="BY69" s="257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O69" s="257"/>
      <c r="CP69" s="257"/>
      <c r="CQ69" s="257"/>
      <c r="CR69" s="257"/>
      <c r="CS69" s="257"/>
      <c r="CT69" s="257"/>
      <c r="CU69" s="257" t="str">
        <f>IF(ISNUMBER(MATCH(CU$1&amp;ROW(),$A:$A,0)),INDEX(#REF!,MATCH(CU$1&amp;ROW(),$A:$A,0))," ")</f>
        <v xml:space="preserve"> </v>
      </c>
      <c r="CV69" s="257" t="str">
        <f>IF(ISNUMBER(MATCH(CV$1&amp;ROW(),$A:$A,0)),INDEX(#REF!,MATCH(CV$1&amp;ROW(),$A:$A,0))," ")</f>
        <v xml:space="preserve"> </v>
      </c>
      <c r="CW69" s="257" t="str">
        <f>IF(ISNUMBER(MATCH(CW$1&amp;ROW(),$A:$A,0)),INDEX(#REF!,MATCH(CW$1&amp;ROW(),$A:$A,0))," ")</f>
        <v xml:space="preserve"> </v>
      </c>
      <c r="CX69" s="257" t="str">
        <f>IF(ISNUMBER(MATCH(CX$1&amp;ROW(),$A:$A,0)),INDEX(#REF!,MATCH(CX$1&amp;ROW(),$A:$A,0))," ")</f>
        <v xml:space="preserve"> </v>
      </c>
    </row>
    <row r="70" spans="1:102" x14ac:dyDescent="0.2">
      <c r="A70" s="257" t="str">
        <f>Chart_list_net!A72&amp;Chart_list_net!C72</f>
        <v>DEVINCI5</v>
      </c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H70" s="257"/>
      <c r="AI70" s="257"/>
      <c r="AJ70" s="257"/>
      <c r="AK70" s="257"/>
      <c r="AL70" s="257"/>
      <c r="AM70" s="257"/>
      <c r="AN70" s="257"/>
      <c r="AO70" s="257"/>
      <c r="AP70" s="257"/>
      <c r="AQ70" s="257"/>
      <c r="AR70" s="257"/>
      <c r="AS70" s="257"/>
      <c r="AT70" s="257"/>
      <c r="AU70" s="257"/>
      <c r="AV70" s="257"/>
      <c r="AW70" s="257"/>
      <c r="AX70" s="257"/>
      <c r="AY70" s="257"/>
      <c r="AZ70" s="257"/>
      <c r="BA70" s="257"/>
      <c r="BB70" s="257"/>
      <c r="BC70" s="257"/>
      <c r="BD70" s="257"/>
      <c r="BE70" s="257"/>
      <c r="BF70" s="257"/>
      <c r="BG70" s="257"/>
      <c r="BH70" s="257"/>
      <c r="BJ70" s="257"/>
      <c r="BK70" s="257"/>
      <c r="BL70" s="257"/>
      <c r="BM70" s="257"/>
      <c r="BN70" s="257"/>
      <c r="BO70" s="257"/>
      <c r="BP70" s="257"/>
      <c r="BQ70" s="257"/>
      <c r="BR70" s="257"/>
      <c r="BS70" s="257"/>
      <c r="BT70" s="257"/>
      <c r="BV70" s="257"/>
      <c r="BW70" s="257"/>
      <c r="BX70" s="257"/>
      <c r="BY70" s="257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O70" s="257"/>
      <c r="CP70" s="257"/>
      <c r="CQ70" s="257"/>
      <c r="CR70" s="257"/>
      <c r="CS70" s="257"/>
      <c r="CT70" s="257"/>
      <c r="CU70" s="257" t="str">
        <f>IF(ISNUMBER(MATCH(CU$1&amp;ROW(),$A:$A,0)),INDEX(#REF!,MATCH(CU$1&amp;ROW(),$A:$A,0))," ")</f>
        <v xml:space="preserve"> </v>
      </c>
      <c r="CV70" s="257" t="str">
        <f>IF(ISNUMBER(MATCH(CV$1&amp;ROW(),$A:$A,0)),INDEX(#REF!,MATCH(CV$1&amp;ROW(),$A:$A,0))," ")</f>
        <v xml:space="preserve"> </v>
      </c>
      <c r="CW70" s="257" t="str">
        <f>IF(ISNUMBER(MATCH(CW$1&amp;ROW(),$A:$A,0)),INDEX(#REF!,MATCH(CW$1&amp;ROW(),$A:$A,0))," ")</f>
        <v xml:space="preserve"> </v>
      </c>
      <c r="CX70" s="257" t="str">
        <f>IF(ISNUMBER(MATCH(CX$1&amp;ROW(),$A:$A,0)),INDEX(#REF!,MATCH(CX$1&amp;ROW(),$A:$A,0))," ")</f>
        <v xml:space="preserve"> </v>
      </c>
    </row>
    <row r="71" spans="1:102" x14ac:dyDescent="0.2">
      <c r="A71" s="257" t="str">
        <f>Chart_list_net!A73&amp;Chart_list_net!C73</f>
        <v>DEVINCI6</v>
      </c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J71" s="257"/>
      <c r="BK71" s="257"/>
      <c r="BL71" s="257"/>
      <c r="BM71" s="257"/>
      <c r="BN71" s="257"/>
      <c r="BO71" s="257"/>
      <c r="BP71" s="257"/>
      <c r="BQ71" s="257"/>
      <c r="BR71" s="257"/>
      <c r="BS71" s="257"/>
      <c r="BT71" s="257"/>
      <c r="BV71" s="257"/>
      <c r="BW71" s="257"/>
      <c r="BX71" s="257"/>
      <c r="BY71" s="257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O71" s="257"/>
      <c r="CP71" s="257"/>
      <c r="CQ71" s="257"/>
      <c r="CR71" s="257"/>
      <c r="CS71" s="257"/>
      <c r="CT71" s="257"/>
      <c r="CU71" s="257" t="str">
        <f>IF(ISNUMBER(MATCH(CU$1&amp;ROW(),$A:$A,0)),INDEX(#REF!,MATCH(CU$1&amp;ROW(),$A:$A,0))," ")</f>
        <v xml:space="preserve"> </v>
      </c>
      <c r="CV71" s="257" t="str">
        <f>IF(ISNUMBER(MATCH(CV$1&amp;ROW(),$A:$A,0)),INDEX(#REF!,MATCH(CV$1&amp;ROW(),$A:$A,0))," ")</f>
        <v xml:space="preserve"> </v>
      </c>
      <c r="CW71" s="257" t="str">
        <f>IF(ISNUMBER(MATCH(CW$1&amp;ROW(),$A:$A,0)),INDEX(#REF!,MATCH(CW$1&amp;ROW(),$A:$A,0))," ")</f>
        <v xml:space="preserve"> </v>
      </c>
      <c r="CX71" s="257" t="str">
        <f>IF(ISNUMBER(MATCH(CX$1&amp;ROW(),$A:$A,0)),INDEX(#REF!,MATCH(CX$1&amp;ROW(),$A:$A,0))," ")</f>
        <v xml:space="preserve"> </v>
      </c>
    </row>
    <row r="72" spans="1:102" x14ac:dyDescent="0.2">
      <c r="A72" s="257" t="str">
        <f>Chart_list_net!A74&amp;Chart_list_net!C74</f>
        <v>DEVINCI7</v>
      </c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H72" s="257"/>
      <c r="AI72" s="257"/>
      <c r="AJ72" s="257"/>
      <c r="AK72" s="257"/>
      <c r="AL72" s="257"/>
      <c r="AM72" s="257"/>
      <c r="AN72" s="257"/>
      <c r="AO72" s="257"/>
      <c r="AP72" s="257"/>
      <c r="AQ72" s="257"/>
      <c r="AR72" s="257"/>
      <c r="AS72" s="257"/>
      <c r="AT72" s="257"/>
      <c r="AU72" s="257"/>
      <c r="AV72" s="257"/>
      <c r="AW72" s="257"/>
      <c r="AX72" s="257"/>
      <c r="AY72" s="257"/>
      <c r="AZ72" s="257"/>
      <c r="BA72" s="257"/>
      <c r="BB72" s="257"/>
      <c r="BC72" s="257"/>
      <c r="BD72" s="257"/>
      <c r="BE72" s="257"/>
      <c r="BF72" s="257"/>
      <c r="BG72" s="257"/>
      <c r="BH72" s="257"/>
      <c r="BJ72" s="257"/>
      <c r="BK72" s="257"/>
      <c r="BL72" s="257"/>
      <c r="BM72" s="257"/>
      <c r="BN72" s="257"/>
      <c r="BO72" s="257"/>
      <c r="BP72" s="257"/>
      <c r="BQ72" s="257"/>
      <c r="BR72" s="257"/>
      <c r="BS72" s="257"/>
      <c r="BT72" s="257"/>
      <c r="BV72" s="257"/>
      <c r="BW72" s="257"/>
      <c r="BX72" s="257"/>
      <c r="BY72" s="257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O72" s="257"/>
      <c r="CP72" s="257"/>
      <c r="CQ72" s="257"/>
      <c r="CR72" s="257"/>
      <c r="CS72" s="257"/>
      <c r="CT72" s="257"/>
      <c r="CU72" s="257" t="str">
        <f>IF(ISNUMBER(MATCH(CU$1&amp;ROW(),$A:$A,0)),INDEX(#REF!,MATCH(CU$1&amp;ROW(),$A:$A,0))," ")</f>
        <v xml:space="preserve"> </v>
      </c>
      <c r="CV72" s="257" t="str">
        <f>IF(ISNUMBER(MATCH(CV$1&amp;ROW(),$A:$A,0)),INDEX(#REF!,MATCH(CV$1&amp;ROW(),$A:$A,0))," ")</f>
        <v xml:space="preserve"> </v>
      </c>
      <c r="CW72" s="257" t="str">
        <f>IF(ISNUMBER(MATCH(CW$1&amp;ROW(),$A:$A,0)),INDEX(#REF!,MATCH(CW$1&amp;ROW(),$A:$A,0))," ")</f>
        <v xml:space="preserve"> </v>
      </c>
      <c r="CX72" s="257" t="str">
        <f>IF(ISNUMBER(MATCH(CX$1&amp;ROW(),$A:$A,0)),INDEX(#REF!,MATCH(CX$1&amp;ROW(),$A:$A,0))," ")</f>
        <v xml:space="preserve"> </v>
      </c>
    </row>
    <row r="73" spans="1:102" x14ac:dyDescent="0.2">
      <c r="A73" s="257" t="str">
        <f>Chart_list_net!A75&amp;Chart_list_net!C75</f>
        <v>DEVINCI8</v>
      </c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J73" s="257"/>
      <c r="BK73" s="257"/>
      <c r="BL73" s="257"/>
      <c r="BM73" s="257"/>
      <c r="BN73" s="257"/>
      <c r="BO73" s="257"/>
      <c r="BP73" s="257"/>
      <c r="BQ73" s="257"/>
      <c r="BR73" s="257"/>
      <c r="BS73" s="257"/>
      <c r="BT73" s="257"/>
      <c r="BV73" s="257"/>
      <c r="BW73" s="257"/>
      <c r="BX73" s="257"/>
      <c r="BY73" s="257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O73" s="257"/>
      <c r="CP73" s="257"/>
      <c r="CQ73" s="257"/>
      <c r="CR73" s="257"/>
      <c r="CS73" s="257"/>
      <c r="CT73" s="257"/>
      <c r="CU73" s="257" t="str">
        <f>IF(ISNUMBER(MATCH(CU$1&amp;ROW(),$A:$A,0)),INDEX(#REF!,MATCH(CU$1&amp;ROW(),$A:$A,0))," ")</f>
        <v xml:space="preserve"> </v>
      </c>
      <c r="CV73" s="257" t="str">
        <f>IF(ISNUMBER(MATCH(CV$1&amp;ROW(),$A:$A,0)),INDEX(#REF!,MATCH(CV$1&amp;ROW(),$A:$A,0))," ")</f>
        <v xml:space="preserve"> </v>
      </c>
      <c r="CW73" s="257" t="str">
        <f>IF(ISNUMBER(MATCH(CW$1&amp;ROW(),$A:$A,0)),INDEX(#REF!,MATCH(CW$1&amp;ROW(),$A:$A,0))," ")</f>
        <v xml:space="preserve"> </v>
      </c>
      <c r="CX73" s="257" t="str">
        <f>IF(ISNUMBER(MATCH(CX$1&amp;ROW(),$A:$A,0)),INDEX(#REF!,MATCH(CX$1&amp;ROW(),$A:$A,0))," ")</f>
        <v xml:space="preserve"> </v>
      </c>
    </row>
    <row r="74" spans="1:102" x14ac:dyDescent="0.2">
      <c r="A74" s="257" t="str">
        <f>Chart_list_net!A76&amp;Chart_list_net!C76</f>
        <v>DEVINCI9</v>
      </c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H74" s="257"/>
      <c r="AI74" s="257"/>
      <c r="AJ74" s="257"/>
      <c r="AK74" s="257"/>
      <c r="AL74" s="257"/>
      <c r="AM74" s="257"/>
      <c r="AN74" s="257"/>
      <c r="AO74" s="257"/>
      <c r="AP74" s="257"/>
      <c r="AQ74" s="257"/>
      <c r="AR74" s="257"/>
      <c r="AS74" s="257"/>
      <c r="AT74" s="257"/>
      <c r="AU74" s="257"/>
      <c r="AV74" s="257"/>
      <c r="AW74" s="257"/>
      <c r="AX74" s="257"/>
      <c r="AY74" s="257"/>
      <c r="AZ74" s="257"/>
      <c r="BA74" s="257"/>
      <c r="BB74" s="257"/>
      <c r="BC74" s="257"/>
      <c r="BD74" s="257"/>
      <c r="BE74" s="257"/>
      <c r="BF74" s="257"/>
      <c r="BG74" s="257"/>
      <c r="BH74" s="257"/>
      <c r="BJ74" s="257"/>
      <c r="BK74" s="257"/>
      <c r="BL74" s="257"/>
      <c r="BM74" s="257"/>
      <c r="BN74" s="257"/>
      <c r="BO74" s="257"/>
      <c r="BP74" s="257"/>
      <c r="BQ74" s="257"/>
      <c r="BR74" s="257"/>
      <c r="BS74" s="257"/>
      <c r="BT74" s="257"/>
      <c r="BV74" s="257"/>
      <c r="BW74" s="257"/>
      <c r="BX74" s="257"/>
      <c r="BY74" s="257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O74" s="257"/>
      <c r="CP74" s="257"/>
      <c r="CQ74" s="257"/>
      <c r="CR74" s="257"/>
      <c r="CS74" s="257"/>
      <c r="CT74" s="257"/>
      <c r="CU74" s="257" t="str">
        <f>IF(ISNUMBER(MATCH(CU$1&amp;ROW(),$A:$A,0)),INDEX(#REF!,MATCH(CU$1&amp;ROW(),$A:$A,0))," ")</f>
        <v xml:space="preserve"> </v>
      </c>
      <c r="CV74" s="257" t="str">
        <f>IF(ISNUMBER(MATCH(CV$1&amp;ROW(),$A:$A,0)),INDEX(#REF!,MATCH(CV$1&amp;ROW(),$A:$A,0))," ")</f>
        <v xml:space="preserve"> </v>
      </c>
      <c r="CW74" s="257" t="str">
        <f>IF(ISNUMBER(MATCH(CW$1&amp;ROW(),$A:$A,0)),INDEX(#REF!,MATCH(CW$1&amp;ROW(),$A:$A,0))," ")</f>
        <v xml:space="preserve"> </v>
      </c>
      <c r="CX74" s="257" t="str">
        <f>IF(ISNUMBER(MATCH(CX$1&amp;ROW(),$A:$A,0)),INDEX(#REF!,MATCH(CX$1&amp;ROW(),$A:$A,0))," ")</f>
        <v xml:space="preserve"> </v>
      </c>
    </row>
    <row r="75" spans="1:102" x14ac:dyDescent="0.2">
      <c r="A75" s="257" t="str">
        <f>Chart_list_net!A77&amp;Chart_list_net!C77</f>
        <v>DOUBLE_DRAGON2</v>
      </c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J75" s="257"/>
      <c r="BK75" s="257"/>
      <c r="BL75" s="257"/>
      <c r="BM75" s="257"/>
      <c r="BN75" s="257"/>
      <c r="BO75" s="257"/>
      <c r="BP75" s="257"/>
      <c r="BQ75" s="257"/>
      <c r="BR75" s="257"/>
      <c r="BS75" s="257"/>
      <c r="BT75" s="257"/>
      <c r="BV75" s="257"/>
      <c r="BW75" s="257"/>
      <c r="BX75" s="257"/>
      <c r="BY75" s="257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O75" s="257"/>
      <c r="CP75" s="257"/>
      <c r="CQ75" s="257"/>
      <c r="CR75" s="257"/>
      <c r="CS75" s="257"/>
      <c r="CT75" s="257"/>
      <c r="CU75" s="257" t="str">
        <f>IF(ISNUMBER(MATCH(CU$1&amp;ROW(),$A:$A,0)),INDEX(#REF!,MATCH(CU$1&amp;ROW(),$A:$A,0))," ")</f>
        <v xml:space="preserve"> </v>
      </c>
      <c r="CV75" s="257" t="str">
        <f>IF(ISNUMBER(MATCH(CV$1&amp;ROW(),$A:$A,0)),INDEX(#REF!,MATCH(CV$1&amp;ROW(),$A:$A,0))," ")</f>
        <v xml:space="preserve"> </v>
      </c>
      <c r="CW75" s="257" t="str">
        <f>IF(ISNUMBER(MATCH(CW$1&amp;ROW(),$A:$A,0)),INDEX(#REF!,MATCH(CW$1&amp;ROW(),$A:$A,0))," ")</f>
        <v xml:space="preserve"> </v>
      </c>
      <c r="CX75" s="257" t="str">
        <f>IF(ISNUMBER(MATCH(CX$1&amp;ROW(),$A:$A,0)),INDEX(#REF!,MATCH(CX$1&amp;ROW(),$A:$A,0))," ")</f>
        <v xml:space="preserve"> </v>
      </c>
    </row>
    <row r="76" spans="1:102" x14ac:dyDescent="0.2">
      <c r="A76" s="257" t="str">
        <f>Chart_list_net!A78&amp;Chart_list_net!C78</f>
        <v>DOUBLE_DRAGON3</v>
      </c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H76" s="257"/>
      <c r="AI76" s="257"/>
      <c r="AJ76" s="257"/>
      <c r="AK76" s="257"/>
      <c r="AL76" s="257"/>
      <c r="AM76" s="257"/>
      <c r="AN76" s="257"/>
      <c r="AO76" s="257"/>
      <c r="AP76" s="257"/>
      <c r="AQ76" s="257"/>
      <c r="AR76" s="257"/>
      <c r="AS76" s="257"/>
      <c r="AT76" s="257"/>
      <c r="AU76" s="257"/>
      <c r="AV76" s="257"/>
      <c r="AW76" s="257"/>
      <c r="AX76" s="257"/>
      <c r="AY76" s="257"/>
      <c r="AZ76" s="257"/>
      <c r="BA76" s="257"/>
      <c r="BB76" s="257"/>
      <c r="BC76" s="257"/>
      <c r="BD76" s="257"/>
      <c r="BE76" s="257"/>
      <c r="BF76" s="257"/>
      <c r="BG76" s="257"/>
      <c r="BH76" s="257"/>
      <c r="BJ76" s="257"/>
      <c r="BK76" s="257"/>
      <c r="BL76" s="257"/>
      <c r="BM76" s="257"/>
      <c r="BN76" s="257"/>
      <c r="BO76" s="257"/>
      <c r="BP76" s="257"/>
      <c r="BQ76" s="257"/>
      <c r="BR76" s="257"/>
      <c r="BS76" s="257"/>
      <c r="BT76" s="257"/>
      <c r="BV76" s="257"/>
      <c r="BW76" s="257"/>
      <c r="BX76" s="257"/>
      <c r="BY76" s="257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O76" s="257"/>
      <c r="CP76" s="257"/>
      <c r="CQ76" s="257"/>
      <c r="CR76" s="257"/>
      <c r="CS76" s="257"/>
      <c r="CT76" s="257"/>
      <c r="CU76" s="257" t="str">
        <f>IF(ISNUMBER(MATCH(CU$1&amp;ROW(),$A:$A,0)),INDEX(#REF!,MATCH(CU$1&amp;ROW(),$A:$A,0))," ")</f>
        <v xml:space="preserve"> </v>
      </c>
      <c r="CV76" s="257" t="str">
        <f>IF(ISNUMBER(MATCH(CV$1&amp;ROW(),$A:$A,0)),INDEX(#REF!,MATCH(CV$1&amp;ROW(),$A:$A,0))," ")</f>
        <v xml:space="preserve"> </v>
      </c>
      <c r="CW76" s="257" t="str">
        <f>IF(ISNUMBER(MATCH(CW$1&amp;ROW(),$A:$A,0)),INDEX(#REF!,MATCH(CW$1&amp;ROW(),$A:$A,0))," ")</f>
        <v xml:space="preserve"> </v>
      </c>
      <c r="CX76" s="257" t="str">
        <f>IF(ISNUMBER(MATCH(CX$1&amp;ROW(),$A:$A,0)),INDEX(#REF!,MATCH(CX$1&amp;ROW(),$A:$A,0))," ")</f>
        <v xml:space="preserve"> </v>
      </c>
    </row>
    <row r="77" spans="1:102" x14ac:dyDescent="0.2">
      <c r="A77" s="257" t="str">
        <f>Chart_list_net!A79&amp;Chart_list_net!C79</f>
        <v>DOUBLE_DRAGON4</v>
      </c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H77" s="257"/>
      <c r="AI77" s="257"/>
      <c r="AJ77" s="257"/>
      <c r="AK77" s="257"/>
      <c r="AL77" s="257"/>
      <c r="AM77" s="257"/>
      <c r="AN77" s="257"/>
      <c r="AO77" s="257"/>
      <c r="AP77" s="257"/>
      <c r="AQ77" s="257"/>
      <c r="AR77" s="257"/>
      <c r="AS77" s="257"/>
      <c r="AT77" s="257"/>
      <c r="AU77" s="257"/>
      <c r="AV77" s="257"/>
      <c r="AW77" s="257"/>
      <c r="AX77" s="257"/>
      <c r="AY77" s="257"/>
      <c r="AZ77" s="257"/>
      <c r="BA77" s="257"/>
      <c r="BB77" s="257"/>
      <c r="BC77" s="257"/>
      <c r="BD77" s="257"/>
      <c r="BE77" s="257"/>
      <c r="BF77" s="257"/>
      <c r="BG77" s="257"/>
      <c r="BH77" s="257"/>
      <c r="BJ77" s="257"/>
      <c r="BK77" s="257"/>
      <c r="BL77" s="257"/>
      <c r="BM77" s="257"/>
      <c r="BN77" s="257"/>
      <c r="BO77" s="257"/>
      <c r="BP77" s="257"/>
      <c r="BQ77" s="257"/>
      <c r="BR77" s="257"/>
      <c r="BS77" s="257"/>
      <c r="BT77" s="257"/>
      <c r="BV77" s="257"/>
      <c r="BW77" s="257"/>
      <c r="BX77" s="257"/>
      <c r="BY77" s="257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O77" s="257"/>
      <c r="CP77" s="257"/>
      <c r="CQ77" s="257"/>
      <c r="CR77" s="257"/>
      <c r="CS77" s="257"/>
      <c r="CT77" s="257"/>
      <c r="CU77" s="257" t="str">
        <f>IF(ISNUMBER(MATCH(CU$1&amp;ROW(),$A:$A,0)),INDEX(#REF!,MATCH(CU$1&amp;ROW(),$A:$A,0))," ")</f>
        <v xml:space="preserve"> </v>
      </c>
      <c r="CV77" s="257" t="str">
        <f>IF(ISNUMBER(MATCH(CV$1&amp;ROW(),$A:$A,0)),INDEX(#REF!,MATCH(CV$1&amp;ROW(),$A:$A,0))," ")</f>
        <v xml:space="preserve"> </v>
      </c>
      <c r="CW77" s="257" t="str">
        <f>IF(ISNUMBER(MATCH(CW$1&amp;ROW(),$A:$A,0)),INDEX(#REF!,MATCH(CW$1&amp;ROW(),$A:$A,0))," ")</f>
        <v xml:space="preserve"> </v>
      </c>
      <c r="CX77" s="257" t="str">
        <f>IF(ISNUMBER(MATCH(CX$1&amp;ROW(),$A:$A,0)),INDEX(#REF!,MATCH(CX$1&amp;ROW(),$A:$A,0))," ")</f>
        <v xml:space="preserve"> </v>
      </c>
    </row>
    <row r="78" spans="1:102" x14ac:dyDescent="0.2">
      <c r="A78" s="257" t="str">
        <f>Chart_list_net!A80&amp;Chart_list_net!C80</f>
        <v>DOUBLE_DRAGON5</v>
      </c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H78" s="257"/>
      <c r="AI78" s="257"/>
      <c r="AJ78" s="257"/>
      <c r="AK78" s="257"/>
      <c r="AL78" s="257"/>
      <c r="AM78" s="257"/>
      <c r="AN78" s="257"/>
      <c r="AO78" s="257"/>
      <c r="AP78" s="257"/>
      <c r="AQ78" s="257"/>
      <c r="AR78" s="257"/>
      <c r="AS78" s="257"/>
      <c r="AT78" s="257"/>
      <c r="AU78" s="257"/>
      <c r="AV78" s="257"/>
      <c r="AW78" s="257"/>
      <c r="AX78" s="257"/>
      <c r="AY78" s="257"/>
      <c r="AZ78" s="257"/>
      <c r="BA78" s="257"/>
      <c r="BB78" s="257"/>
      <c r="BC78" s="257"/>
      <c r="BD78" s="257"/>
      <c r="BE78" s="257"/>
      <c r="BF78" s="257"/>
      <c r="BG78" s="257"/>
      <c r="BH78" s="257"/>
      <c r="BJ78" s="257"/>
      <c r="BK78" s="257"/>
      <c r="BL78" s="257"/>
      <c r="BM78" s="257"/>
      <c r="BN78" s="257"/>
      <c r="BO78" s="257"/>
      <c r="BP78" s="257"/>
      <c r="BQ78" s="257"/>
      <c r="BR78" s="257"/>
      <c r="BS78" s="257"/>
      <c r="BT78" s="257"/>
      <c r="BV78" s="257"/>
      <c r="BW78" s="257"/>
      <c r="BX78" s="257"/>
      <c r="BY78" s="257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O78" s="257"/>
      <c r="CP78" s="257"/>
      <c r="CQ78" s="257"/>
      <c r="CR78" s="257"/>
      <c r="CS78" s="257"/>
      <c r="CT78" s="257"/>
      <c r="CU78" s="257" t="str">
        <f>IF(ISNUMBER(MATCH(CU$1&amp;ROW(),$A:$A,0)),INDEX(#REF!,MATCH(CU$1&amp;ROW(),$A:$A,0))," ")</f>
        <v xml:space="preserve"> </v>
      </c>
      <c r="CV78" s="257" t="str">
        <f>IF(ISNUMBER(MATCH(CV$1&amp;ROW(),$A:$A,0)),INDEX(#REF!,MATCH(CV$1&amp;ROW(),$A:$A,0))," ")</f>
        <v xml:space="preserve"> </v>
      </c>
      <c r="CW78" s="257" t="str">
        <f>IF(ISNUMBER(MATCH(CW$1&amp;ROW(),$A:$A,0)),INDEX(#REF!,MATCH(CW$1&amp;ROW(),$A:$A,0))," ")</f>
        <v xml:space="preserve"> </v>
      </c>
      <c r="CX78" s="257" t="str">
        <f>IF(ISNUMBER(MATCH(CX$1&amp;ROW(),$A:$A,0)),INDEX(#REF!,MATCH(CX$1&amp;ROW(),$A:$A,0))," ")</f>
        <v xml:space="preserve"> </v>
      </c>
    </row>
    <row r="79" spans="1:102" x14ac:dyDescent="0.2">
      <c r="A79" s="257" t="str">
        <f>Chart_list_net!A81&amp;Chart_list_net!C81</f>
        <v>DRAC_BIKE2</v>
      </c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H79" s="257"/>
      <c r="AI79" s="257"/>
      <c r="AJ79" s="257"/>
      <c r="AK79" s="257"/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J79" s="257"/>
      <c r="BK79" s="257"/>
      <c r="BL79" s="257"/>
      <c r="BM79" s="257"/>
      <c r="BN79" s="257"/>
      <c r="BO79" s="257"/>
      <c r="BP79" s="257"/>
      <c r="BQ79" s="257"/>
      <c r="BR79" s="257"/>
      <c r="BS79" s="257"/>
      <c r="BT79" s="257"/>
      <c r="BV79" s="257"/>
      <c r="BW79" s="257"/>
      <c r="BX79" s="257"/>
      <c r="BY79" s="257"/>
      <c r="BZ79" s="257"/>
      <c r="CA79" s="257"/>
      <c r="CB79" s="257"/>
      <c r="CC79" s="257"/>
      <c r="CD79" s="257"/>
      <c r="CE79" s="257"/>
      <c r="CF79" s="257"/>
      <c r="CG79" s="257"/>
      <c r="CH79" s="257"/>
      <c r="CI79" s="257"/>
      <c r="CJ79" s="257"/>
      <c r="CK79" s="257"/>
      <c r="CL79" s="257"/>
      <c r="CM79" s="257"/>
      <c r="CO79" s="257"/>
      <c r="CP79" s="257"/>
      <c r="CQ79" s="257"/>
      <c r="CR79" s="257"/>
      <c r="CS79" s="257"/>
      <c r="CT79" s="257"/>
      <c r="CU79" s="257" t="str">
        <f>IF(ISNUMBER(MATCH(CU$1&amp;ROW(),$A:$A,0)),INDEX(#REF!,MATCH(CU$1&amp;ROW(),$A:$A,0))," ")</f>
        <v xml:space="preserve"> </v>
      </c>
      <c r="CV79" s="257" t="str">
        <f>IF(ISNUMBER(MATCH(CV$1&amp;ROW(),$A:$A,0)),INDEX(#REF!,MATCH(CV$1&amp;ROW(),$A:$A,0))," ")</f>
        <v xml:space="preserve"> </v>
      </c>
      <c r="CW79" s="257" t="str">
        <f>IF(ISNUMBER(MATCH(CW$1&amp;ROW(),$A:$A,0)),INDEX(#REF!,MATCH(CW$1&amp;ROW(),$A:$A,0))," ")</f>
        <v xml:space="preserve"> </v>
      </c>
      <c r="CX79" s="257" t="str">
        <f>IF(ISNUMBER(MATCH(CX$1&amp;ROW(),$A:$A,0)),INDEX(#REF!,MATCH(CX$1&amp;ROW(),$A:$A,0))," ")</f>
        <v xml:space="preserve"> </v>
      </c>
    </row>
    <row r="80" spans="1:102" x14ac:dyDescent="0.2">
      <c r="A80" s="257" t="str">
        <f>Chart_list_net!A82&amp;Chart_list_net!C82</f>
        <v>ELLSWORTH2</v>
      </c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H80" s="257"/>
      <c r="AI80" s="257"/>
      <c r="AJ80" s="257"/>
      <c r="AK80" s="257"/>
      <c r="AL80" s="257"/>
      <c r="AM80" s="257"/>
      <c r="AN80" s="257"/>
      <c r="AO80" s="257"/>
      <c r="AP80" s="257"/>
      <c r="AQ80" s="257"/>
      <c r="AR80" s="257"/>
      <c r="AS80" s="257"/>
      <c r="AT80" s="257"/>
      <c r="AU80" s="257"/>
      <c r="AV80" s="257"/>
      <c r="AW80" s="257"/>
      <c r="AX80" s="257"/>
      <c r="AY80" s="257"/>
      <c r="AZ80" s="257"/>
      <c r="BA80" s="257"/>
      <c r="BB80" s="257"/>
      <c r="BC80" s="257"/>
      <c r="BD80" s="257"/>
      <c r="BE80" s="257"/>
      <c r="BF80" s="257"/>
      <c r="BG80" s="257"/>
      <c r="BH80" s="257"/>
      <c r="BJ80" s="257"/>
      <c r="BK80" s="257"/>
      <c r="BL80" s="257"/>
      <c r="BM80" s="257"/>
      <c r="BN80" s="257"/>
      <c r="BO80" s="257"/>
      <c r="BP80" s="257"/>
      <c r="BQ80" s="257"/>
      <c r="BR80" s="257"/>
      <c r="BS80" s="257"/>
      <c r="BT80" s="257"/>
      <c r="BV80" s="257"/>
      <c r="BW80" s="257"/>
      <c r="BX80" s="257"/>
      <c r="BY80" s="257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O80" s="257"/>
      <c r="CP80" s="257"/>
      <c r="CQ80" s="257"/>
      <c r="CR80" s="257"/>
      <c r="CS80" s="257"/>
      <c r="CT80" s="257"/>
      <c r="CU80" s="257" t="str">
        <f>IF(ISNUMBER(MATCH(CU$1&amp;ROW(),$A:$A,0)),INDEX(#REF!,MATCH(CU$1&amp;ROW(),$A:$A,0))," ")</f>
        <v xml:space="preserve"> </v>
      </c>
      <c r="CV80" s="257" t="str">
        <f>IF(ISNUMBER(MATCH(CV$1&amp;ROW(),$A:$A,0)),INDEX(#REF!,MATCH(CV$1&amp;ROW(),$A:$A,0))," ")</f>
        <v xml:space="preserve"> </v>
      </c>
      <c r="CW80" s="257" t="str">
        <f>IF(ISNUMBER(MATCH(CW$1&amp;ROW(),$A:$A,0)),INDEX(#REF!,MATCH(CW$1&amp;ROW(),$A:$A,0))," ")</f>
        <v xml:space="preserve"> </v>
      </c>
      <c r="CX80" s="257" t="str">
        <f>IF(ISNUMBER(MATCH(CX$1&amp;ROW(),$A:$A,0)),INDEX(#REF!,MATCH(CX$1&amp;ROW(),$A:$A,0))," ")</f>
        <v xml:space="preserve"> </v>
      </c>
    </row>
    <row r="81" spans="1:102" x14ac:dyDescent="0.2">
      <c r="A81" s="257" t="str">
        <f>Chart_list_net!A83&amp;Chart_list_net!C83</f>
        <v>ELLSWORTH3</v>
      </c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H81" s="257"/>
      <c r="AI81" s="257"/>
      <c r="AJ81" s="257"/>
      <c r="AK81" s="257"/>
      <c r="AL81" s="257"/>
      <c r="AM81" s="257"/>
      <c r="AN81" s="257"/>
      <c r="AO81" s="257"/>
      <c r="AP81" s="257"/>
      <c r="AQ81" s="257"/>
      <c r="AR81" s="257"/>
      <c r="AS81" s="257"/>
      <c r="AT81" s="257"/>
      <c r="AU81" s="257"/>
      <c r="AV81" s="257"/>
      <c r="AW81" s="257"/>
      <c r="AX81" s="257"/>
      <c r="AY81" s="257"/>
      <c r="AZ81" s="257"/>
      <c r="BA81" s="257"/>
      <c r="BB81" s="257"/>
      <c r="BC81" s="257"/>
      <c r="BD81" s="257"/>
      <c r="BE81" s="257"/>
      <c r="BF81" s="257"/>
      <c r="BG81" s="257"/>
      <c r="BH81" s="257"/>
      <c r="BJ81" s="257"/>
      <c r="BK81" s="257"/>
      <c r="BL81" s="257"/>
      <c r="BM81" s="257"/>
      <c r="BN81" s="257"/>
      <c r="BO81" s="257"/>
      <c r="BP81" s="257"/>
      <c r="BQ81" s="257"/>
      <c r="BR81" s="257"/>
      <c r="BS81" s="257"/>
      <c r="BT81" s="257"/>
      <c r="BV81" s="257"/>
      <c r="BW81" s="257"/>
      <c r="BX81" s="257"/>
      <c r="BY81" s="257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O81" s="257"/>
      <c r="CP81" s="257"/>
      <c r="CQ81" s="257"/>
      <c r="CR81" s="257"/>
      <c r="CS81" s="257"/>
      <c r="CT81" s="257"/>
      <c r="CU81" s="257" t="str">
        <f>IF(ISNUMBER(MATCH(CU$1&amp;ROW(),$A:$A,0)),INDEX(#REF!,MATCH(CU$1&amp;ROW(),$A:$A,0))," ")</f>
        <v xml:space="preserve"> </v>
      </c>
      <c r="CV81" s="257" t="str">
        <f>IF(ISNUMBER(MATCH(CV$1&amp;ROW(),$A:$A,0)),INDEX(#REF!,MATCH(CV$1&amp;ROW(),$A:$A,0))," ")</f>
        <v xml:space="preserve"> </v>
      </c>
      <c r="CW81" s="257" t="str">
        <f>IF(ISNUMBER(MATCH(CW$1&amp;ROW(),$A:$A,0)),INDEX(#REF!,MATCH(CW$1&amp;ROW(),$A:$A,0))," ")</f>
        <v xml:space="preserve"> </v>
      </c>
      <c r="CX81" s="257" t="str">
        <f>IF(ISNUMBER(MATCH(CX$1&amp;ROW(),$A:$A,0)),INDEX(#REF!,MATCH(CX$1&amp;ROW(),$A:$A,0))," ")</f>
        <v xml:space="preserve"> </v>
      </c>
    </row>
    <row r="82" spans="1:102" x14ac:dyDescent="0.2">
      <c r="A82" s="257" t="str">
        <f>Chart_list_net!A84&amp;Chart_list_net!C84</f>
        <v>EVIL2</v>
      </c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H82" s="257"/>
      <c r="AI82" s="257"/>
      <c r="AJ82" s="257"/>
      <c r="AK82" s="257"/>
      <c r="AL82" s="257"/>
      <c r="AM82" s="257"/>
      <c r="AN82" s="257"/>
      <c r="AO82" s="257"/>
      <c r="AP82" s="257"/>
      <c r="AQ82" s="257"/>
      <c r="AR82" s="257"/>
      <c r="AS82" s="257"/>
      <c r="AT82" s="257"/>
      <c r="AU82" s="257"/>
      <c r="AV82" s="257"/>
      <c r="AW82" s="257"/>
      <c r="AX82" s="257"/>
      <c r="AY82" s="257"/>
      <c r="AZ82" s="257"/>
      <c r="BA82" s="257"/>
      <c r="BB82" s="257"/>
      <c r="BC82" s="257"/>
      <c r="BD82" s="257"/>
      <c r="BE82" s="257"/>
      <c r="BF82" s="257"/>
      <c r="BG82" s="257"/>
      <c r="BH82" s="257"/>
      <c r="BJ82" s="257"/>
      <c r="BK82" s="257"/>
      <c r="BL82" s="257"/>
      <c r="BM82" s="257"/>
      <c r="BN82" s="257"/>
      <c r="BO82" s="257"/>
      <c r="BP82" s="257"/>
      <c r="BQ82" s="257"/>
      <c r="BR82" s="257"/>
      <c r="BS82" s="257"/>
      <c r="BT82" s="257"/>
      <c r="BV82" s="257"/>
      <c r="BW82" s="257"/>
      <c r="BX82" s="257"/>
      <c r="BY82" s="257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O82" s="257"/>
      <c r="CP82" s="257"/>
      <c r="CQ82" s="257"/>
      <c r="CR82" s="257"/>
      <c r="CS82" s="257"/>
      <c r="CT82" s="257" t="str">
        <f>IF(ISNUMBER(MATCH(CT$1&amp;ROW(),$A:$A,0)),INDEX(#REF!,MATCH(CT$1&amp;ROW(),$A:$A,0))," ")</f>
        <v xml:space="preserve"> </v>
      </c>
      <c r="CU82" s="257" t="str">
        <f>IF(ISNUMBER(MATCH(CU$1&amp;ROW(),$A:$A,0)),INDEX(#REF!,MATCH(CU$1&amp;ROW(),$A:$A,0))," ")</f>
        <v xml:space="preserve"> </v>
      </c>
      <c r="CV82" s="257" t="str">
        <f>IF(ISNUMBER(MATCH(CV$1&amp;ROW(),$A:$A,0)),INDEX(#REF!,MATCH(CV$1&amp;ROW(),$A:$A,0))," ")</f>
        <v xml:space="preserve"> </v>
      </c>
      <c r="CW82" s="257" t="str">
        <f>IF(ISNUMBER(MATCH(CW$1&amp;ROW(),$A:$A,0)),INDEX(#REF!,MATCH(CW$1&amp;ROW(),$A:$A,0))," ")</f>
        <v xml:space="preserve"> </v>
      </c>
      <c r="CX82" s="257" t="str">
        <f>IF(ISNUMBER(MATCH(CX$1&amp;ROW(),$A:$A,0)),INDEX(#REF!,MATCH(CX$1&amp;ROW(),$A:$A,0))," ")</f>
        <v xml:space="preserve"> </v>
      </c>
    </row>
    <row r="83" spans="1:102" x14ac:dyDescent="0.2">
      <c r="A83" s="257" t="str">
        <f>Chart_list_net!A85&amp;Chart_list_net!C85</f>
        <v>EVIL3</v>
      </c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H83" s="257"/>
      <c r="AI83" s="257"/>
      <c r="AJ83" s="257"/>
      <c r="AK83" s="257"/>
      <c r="AL83" s="257"/>
      <c r="AM83" s="257"/>
      <c r="AN83" s="257"/>
      <c r="AO83" s="257"/>
      <c r="AP83" s="257"/>
      <c r="AQ83" s="257"/>
      <c r="AR83" s="257"/>
      <c r="AS83" s="257"/>
      <c r="AT83" s="257"/>
      <c r="AU83" s="257"/>
      <c r="AV83" s="257"/>
      <c r="AW83" s="257"/>
      <c r="AX83" s="257"/>
      <c r="AY83" s="257"/>
      <c r="AZ83" s="257"/>
      <c r="BA83" s="257"/>
      <c r="BB83" s="257"/>
      <c r="BC83" s="257"/>
      <c r="BD83" s="257"/>
      <c r="BE83" s="257"/>
      <c r="BF83" s="257"/>
      <c r="BG83" s="257"/>
      <c r="BH83" s="257"/>
      <c r="BJ83" s="257"/>
      <c r="BK83" s="257"/>
      <c r="BL83" s="257"/>
      <c r="BM83" s="257"/>
      <c r="BN83" s="257"/>
      <c r="BO83" s="257"/>
      <c r="BP83" s="257"/>
      <c r="BQ83" s="257"/>
      <c r="BR83" s="257"/>
      <c r="BS83" s="257"/>
      <c r="BT83" s="257"/>
      <c r="BV83" s="257"/>
      <c r="BW83" s="257"/>
      <c r="BX83" s="257"/>
      <c r="BY83" s="257"/>
      <c r="BZ83" s="257"/>
      <c r="CA83" s="257"/>
      <c r="CB83" s="257"/>
      <c r="CC83" s="257"/>
      <c r="CD83" s="257"/>
      <c r="CE83" s="257"/>
      <c r="CF83" s="257"/>
      <c r="CG83" s="257"/>
      <c r="CH83" s="257"/>
      <c r="CI83" s="257"/>
      <c r="CJ83" s="257"/>
      <c r="CK83" s="257"/>
      <c r="CL83" s="257"/>
      <c r="CM83" s="257"/>
      <c r="CO83" s="257"/>
      <c r="CP83" s="257"/>
      <c r="CQ83" s="257"/>
      <c r="CR83" s="257"/>
      <c r="CS83" s="257"/>
      <c r="CT83" s="257" t="str">
        <f>IF(ISNUMBER(MATCH(CT$1&amp;ROW(),$A:$A,0)),INDEX(#REF!,MATCH(CT$1&amp;ROW(),$A:$A,0))," ")</f>
        <v xml:space="preserve"> </v>
      </c>
      <c r="CU83" s="257" t="str">
        <f>IF(ISNUMBER(MATCH(CU$1&amp;ROW(),$A:$A,0)),INDEX(#REF!,MATCH(CU$1&amp;ROW(),$A:$A,0))," ")</f>
        <v xml:space="preserve"> </v>
      </c>
      <c r="CV83" s="257" t="str">
        <f>IF(ISNUMBER(MATCH(CV$1&amp;ROW(),$A:$A,0)),INDEX(#REF!,MATCH(CV$1&amp;ROW(),$A:$A,0))," ")</f>
        <v xml:space="preserve"> </v>
      </c>
      <c r="CW83" s="257" t="str">
        <f>IF(ISNUMBER(MATCH(CW$1&amp;ROW(),$A:$A,0)),INDEX(#REF!,MATCH(CW$1&amp;ROW(),$A:$A,0))," ")</f>
        <v xml:space="preserve"> </v>
      </c>
      <c r="CX83" s="257" t="str">
        <f>IF(ISNUMBER(MATCH(CX$1&amp;ROW(),$A:$A,0)),INDEX(#REF!,MATCH(CX$1&amp;ROW(),$A:$A,0))," ")</f>
        <v xml:space="preserve"> </v>
      </c>
    </row>
    <row r="84" spans="1:102" x14ac:dyDescent="0.2">
      <c r="A84" s="257" t="str">
        <f>Chart_list_net!A86&amp;Chart_list_net!C86</f>
        <v>EVIL4</v>
      </c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H84" s="257"/>
      <c r="AI84" s="257"/>
      <c r="AJ84" s="257"/>
      <c r="AK84" s="257"/>
      <c r="AL84" s="257"/>
      <c r="AM84" s="257"/>
      <c r="AN84" s="257"/>
      <c r="AO84" s="257"/>
      <c r="AP84" s="257"/>
      <c r="AQ84" s="257"/>
      <c r="AR84" s="257"/>
      <c r="AS84" s="257"/>
      <c r="AT84" s="257"/>
      <c r="AU84" s="257"/>
      <c r="AV84" s="257"/>
      <c r="AW84" s="257"/>
      <c r="AX84" s="257"/>
      <c r="AY84" s="257"/>
      <c r="AZ84" s="257"/>
      <c r="BA84" s="257"/>
      <c r="BB84" s="257"/>
      <c r="BC84" s="257"/>
      <c r="BD84" s="257"/>
      <c r="BE84" s="257"/>
      <c r="BF84" s="257"/>
      <c r="BG84" s="257"/>
      <c r="BH84" s="257"/>
      <c r="BJ84" s="257"/>
      <c r="BK84" s="257"/>
      <c r="BL84" s="257"/>
      <c r="BM84" s="257"/>
      <c r="BN84" s="257"/>
      <c r="BO84" s="257"/>
      <c r="BP84" s="257"/>
      <c r="BQ84" s="257"/>
      <c r="BR84" s="257"/>
      <c r="BS84" s="257"/>
      <c r="BT84" s="257"/>
      <c r="BV84" s="257"/>
      <c r="BW84" s="257"/>
      <c r="BX84" s="257"/>
      <c r="BY84" s="257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O84" s="257"/>
      <c r="CP84" s="257"/>
      <c r="CQ84" s="257"/>
      <c r="CR84" s="257"/>
      <c r="CS84" s="257"/>
      <c r="CT84" s="257" t="str">
        <f>IF(ISNUMBER(MATCH(CT$1&amp;ROW(),$A:$A,0)),INDEX(#REF!,MATCH(CT$1&amp;ROW(),$A:$A,0))," ")</f>
        <v xml:space="preserve"> </v>
      </c>
      <c r="CU84" s="257" t="str">
        <f>IF(ISNUMBER(MATCH(CU$1&amp;ROW(),$A:$A,0)),INDEX(#REF!,MATCH(CU$1&amp;ROW(),$A:$A,0))," ")</f>
        <v xml:space="preserve"> </v>
      </c>
      <c r="CV84" s="257" t="str">
        <f>IF(ISNUMBER(MATCH(CV$1&amp;ROW(),$A:$A,0)),INDEX(#REF!,MATCH(CV$1&amp;ROW(),$A:$A,0))," ")</f>
        <v xml:space="preserve"> </v>
      </c>
      <c r="CW84" s="257" t="str">
        <f>IF(ISNUMBER(MATCH(CW$1&amp;ROW(),$A:$A,0)),INDEX(#REF!,MATCH(CW$1&amp;ROW(),$A:$A,0))," ")</f>
        <v xml:space="preserve"> </v>
      </c>
      <c r="CX84" s="257" t="str">
        <f>IF(ISNUMBER(MATCH(CX$1&amp;ROW(),$A:$A,0)),INDEX(#REF!,MATCH(CX$1&amp;ROW(),$A:$A,0))," ")</f>
        <v xml:space="preserve"> </v>
      </c>
    </row>
    <row r="85" spans="1:102" x14ac:dyDescent="0.2">
      <c r="A85" s="257" t="str">
        <f>Chart_list_net!A87&amp;Chart_list_net!C87</f>
        <v>FOES2</v>
      </c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H85" s="257"/>
      <c r="AI85" s="257"/>
      <c r="AJ85" s="257"/>
      <c r="AK85" s="257"/>
      <c r="AL85" s="257"/>
      <c r="AM85" s="257"/>
      <c r="AN85" s="257"/>
      <c r="AO85" s="257"/>
      <c r="AP85" s="257"/>
      <c r="AQ85" s="257"/>
      <c r="AR85" s="257"/>
      <c r="AS85" s="257"/>
      <c r="AT85" s="257"/>
      <c r="AU85" s="257"/>
      <c r="AV85" s="257"/>
      <c r="AW85" s="257"/>
      <c r="AX85" s="257"/>
      <c r="AY85" s="257"/>
      <c r="AZ85" s="257"/>
      <c r="BA85" s="257"/>
      <c r="BB85" s="257"/>
      <c r="BC85" s="257"/>
      <c r="BD85" s="257"/>
      <c r="BE85" s="257"/>
      <c r="BF85" s="257"/>
      <c r="BG85" s="257"/>
      <c r="BH85" s="257"/>
      <c r="BJ85" s="257"/>
      <c r="BK85" s="257"/>
      <c r="BL85" s="257"/>
      <c r="BM85" s="257"/>
      <c r="BN85" s="257"/>
      <c r="BO85" s="257"/>
      <c r="BP85" s="257"/>
      <c r="BQ85" s="257"/>
      <c r="BR85" s="257"/>
      <c r="BS85" s="257"/>
      <c r="BT85" s="257"/>
      <c r="BV85" s="257"/>
      <c r="BW85" s="257"/>
      <c r="BX85" s="257"/>
      <c r="BY85" s="257"/>
      <c r="BZ85" s="257"/>
      <c r="CA85" s="257"/>
      <c r="CB85" s="257"/>
      <c r="CC85" s="257"/>
      <c r="CD85" s="257"/>
      <c r="CE85" s="257"/>
      <c r="CF85" s="257"/>
      <c r="CG85" s="257"/>
      <c r="CH85" s="257"/>
      <c r="CI85" s="257"/>
      <c r="CJ85" s="257"/>
      <c r="CK85" s="257"/>
      <c r="CL85" s="257"/>
      <c r="CM85" s="257"/>
      <c r="CO85" s="257"/>
      <c r="CP85" s="257"/>
      <c r="CQ85" s="257"/>
      <c r="CR85" s="257"/>
      <c r="CS85" s="257"/>
      <c r="CT85" s="257" t="str">
        <f>IF(ISNUMBER(MATCH(CT$1&amp;ROW(),$A:$A,0)),INDEX(#REF!,MATCH(CT$1&amp;ROW(),$A:$A,0))," ")</f>
        <v xml:space="preserve"> </v>
      </c>
      <c r="CU85" s="257" t="str">
        <f>IF(ISNUMBER(MATCH(CU$1&amp;ROW(),$A:$A,0)),INDEX(#REF!,MATCH(CU$1&amp;ROW(),$A:$A,0))," ")</f>
        <v xml:space="preserve"> </v>
      </c>
      <c r="CV85" s="257" t="str">
        <f>IF(ISNUMBER(MATCH(CV$1&amp;ROW(),$A:$A,0)),INDEX(#REF!,MATCH(CV$1&amp;ROW(),$A:$A,0))," ")</f>
        <v xml:space="preserve"> </v>
      </c>
      <c r="CW85" s="257" t="str">
        <f>IF(ISNUMBER(MATCH(CW$1&amp;ROW(),$A:$A,0)),INDEX(#REF!,MATCH(CW$1&amp;ROW(),$A:$A,0))," ")</f>
        <v xml:space="preserve"> </v>
      </c>
      <c r="CX85" s="257" t="str">
        <f>IF(ISNUMBER(MATCH(CX$1&amp;ROW(),$A:$A,0)),INDEX(#REF!,MATCH(CX$1&amp;ROW(),$A:$A,0))," ")</f>
        <v xml:space="preserve"> </v>
      </c>
    </row>
    <row r="86" spans="1:102" x14ac:dyDescent="0.2">
      <c r="A86" s="257" t="str">
        <f>Chart_list_net!A88&amp;Chart_list_net!C88</f>
        <v>FOCUS2</v>
      </c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H86" s="257"/>
      <c r="AI86" s="257"/>
      <c r="AJ86" s="257"/>
      <c r="AK86" s="257"/>
      <c r="AL86" s="257"/>
      <c r="AM86" s="257"/>
      <c r="AN86" s="257"/>
      <c r="AO86" s="257"/>
      <c r="AP86" s="257"/>
      <c r="AQ86" s="257"/>
      <c r="AR86" s="257"/>
      <c r="AS86" s="257"/>
      <c r="AT86" s="257"/>
      <c r="AU86" s="257"/>
      <c r="AV86" s="257"/>
      <c r="AW86" s="257"/>
      <c r="AX86" s="257"/>
      <c r="AY86" s="257"/>
      <c r="AZ86" s="257"/>
      <c r="BA86" s="257"/>
      <c r="BB86" s="257"/>
      <c r="BC86" s="257"/>
      <c r="BD86" s="257"/>
      <c r="BE86" s="257"/>
      <c r="BF86" s="257"/>
      <c r="BG86" s="257"/>
      <c r="BH86" s="257"/>
      <c r="BJ86" s="257"/>
      <c r="BK86" s="257"/>
      <c r="BL86" s="257"/>
      <c r="BM86" s="257"/>
      <c r="BN86" s="257"/>
      <c r="BO86" s="257"/>
      <c r="BP86" s="257"/>
      <c r="BQ86" s="257"/>
      <c r="BR86" s="257"/>
      <c r="BS86" s="257"/>
      <c r="BT86" s="257"/>
      <c r="BV86" s="257"/>
      <c r="BW86" s="257"/>
      <c r="BX86" s="257"/>
      <c r="BY86" s="257"/>
      <c r="BZ86" s="257"/>
      <c r="CA86" s="257"/>
      <c r="CB86" s="257"/>
      <c r="CC86" s="257"/>
      <c r="CD86" s="257"/>
      <c r="CE86" s="257"/>
      <c r="CF86" s="257"/>
      <c r="CG86" s="257"/>
      <c r="CH86" s="257"/>
      <c r="CI86" s="257"/>
      <c r="CJ86" s="257"/>
      <c r="CK86" s="257"/>
      <c r="CL86" s="257"/>
      <c r="CM86" s="257"/>
      <c r="CO86" s="257"/>
      <c r="CP86" s="257"/>
      <c r="CQ86" s="257"/>
      <c r="CR86" s="257"/>
      <c r="CS86" s="257"/>
      <c r="CT86" s="257" t="str">
        <f>IF(ISNUMBER(MATCH(CT$1&amp;ROW(),$A:$A,0)),INDEX(#REF!,MATCH(CT$1&amp;ROW(),$A:$A,0))," ")</f>
        <v xml:space="preserve"> </v>
      </c>
      <c r="CU86" s="257" t="str">
        <f>IF(ISNUMBER(MATCH(CU$1&amp;ROW(),$A:$A,0)),INDEX(#REF!,MATCH(CU$1&amp;ROW(),$A:$A,0))," ")</f>
        <v xml:space="preserve"> </v>
      </c>
      <c r="CV86" s="257" t="str">
        <f>IF(ISNUMBER(MATCH(CV$1&amp;ROW(),$A:$A,0)),INDEX(#REF!,MATCH(CV$1&amp;ROW(),$A:$A,0))," ")</f>
        <v xml:space="preserve"> </v>
      </c>
      <c r="CW86" s="257" t="str">
        <f>IF(ISNUMBER(MATCH(CW$1&amp;ROW(),$A:$A,0)),INDEX(#REF!,MATCH(CW$1&amp;ROW(),$A:$A,0))," ")</f>
        <v xml:space="preserve"> </v>
      </c>
      <c r="CX86" s="257" t="str">
        <f>IF(ISNUMBER(MATCH(CX$1&amp;ROW(),$A:$A,0)),INDEX(#REF!,MATCH(CX$1&amp;ROW(),$A:$A,0))," ")</f>
        <v xml:space="preserve"> </v>
      </c>
    </row>
    <row r="87" spans="1:102" x14ac:dyDescent="0.2">
      <c r="A87" s="257" t="str">
        <f>Chart_list_net!A89&amp;Chart_list_net!C89</f>
        <v>GHOST2</v>
      </c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H87" s="257"/>
      <c r="AI87" s="257"/>
      <c r="AJ87" s="257"/>
      <c r="AK87" s="257"/>
      <c r="AL87" s="257"/>
      <c r="AM87" s="257"/>
      <c r="AN87" s="257"/>
      <c r="AO87" s="257"/>
      <c r="AP87" s="257"/>
      <c r="AQ87" s="257"/>
      <c r="AR87" s="257"/>
      <c r="AS87" s="257"/>
      <c r="AT87" s="257"/>
      <c r="AU87" s="257"/>
      <c r="AV87" s="257"/>
      <c r="AW87" s="257"/>
      <c r="AX87" s="257"/>
      <c r="AY87" s="257"/>
      <c r="AZ87" s="257"/>
      <c r="BA87" s="257"/>
      <c r="BB87" s="257"/>
      <c r="BC87" s="257"/>
      <c r="BD87" s="257"/>
      <c r="BE87" s="257"/>
      <c r="BF87" s="257"/>
      <c r="BG87" s="257"/>
      <c r="BH87" s="257"/>
      <c r="BJ87" s="257"/>
      <c r="BK87" s="257"/>
      <c r="BL87" s="257"/>
      <c r="BM87" s="257"/>
      <c r="BN87" s="257"/>
      <c r="BO87" s="257"/>
      <c r="BP87" s="257"/>
      <c r="BQ87" s="257"/>
      <c r="BR87" s="257"/>
      <c r="BS87" s="257"/>
      <c r="BT87" s="257"/>
      <c r="BV87" s="257"/>
      <c r="BW87" s="257"/>
      <c r="BX87" s="257"/>
      <c r="BY87" s="257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O87" s="257"/>
      <c r="CP87" s="257"/>
      <c r="CQ87" s="257"/>
      <c r="CR87" s="257"/>
      <c r="CS87" s="257"/>
      <c r="CT87" s="257" t="str">
        <f>IF(ISNUMBER(MATCH(CT$1&amp;ROW(),$A:$A,0)),INDEX(#REF!,MATCH(CT$1&amp;ROW(),$A:$A,0))," ")</f>
        <v xml:space="preserve"> </v>
      </c>
      <c r="CU87" s="257" t="str">
        <f>IF(ISNUMBER(MATCH(CU$1&amp;ROW(),$A:$A,0)),INDEX(#REF!,MATCH(CU$1&amp;ROW(),$A:$A,0))," ")</f>
        <v xml:space="preserve"> </v>
      </c>
      <c r="CV87" s="257" t="str">
        <f>IF(ISNUMBER(MATCH(CV$1&amp;ROW(),$A:$A,0)),INDEX(#REF!,MATCH(CV$1&amp;ROW(),$A:$A,0))," ")</f>
        <v xml:space="preserve"> </v>
      </c>
      <c r="CW87" s="257" t="str">
        <f>IF(ISNUMBER(MATCH(CW$1&amp;ROW(),$A:$A,0)),INDEX(#REF!,MATCH(CW$1&amp;ROW(),$A:$A,0))," ")</f>
        <v xml:space="preserve"> </v>
      </c>
      <c r="CX87" s="257" t="str">
        <f>IF(ISNUMBER(MATCH(CX$1&amp;ROW(),$A:$A,0)),INDEX(#REF!,MATCH(CX$1&amp;ROW(),$A:$A,0))," ")</f>
        <v xml:space="preserve"> </v>
      </c>
    </row>
    <row r="88" spans="1:102" x14ac:dyDescent="0.2">
      <c r="A88" s="257" t="str">
        <f>Chart_list_net!A90&amp;Chart_list_net!C90</f>
        <v>GIANT2</v>
      </c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H88" s="257"/>
      <c r="AI88" s="257"/>
      <c r="AJ88" s="257"/>
      <c r="AK88" s="257"/>
      <c r="AL88" s="257"/>
      <c r="AM88" s="257"/>
      <c r="AN88" s="257"/>
      <c r="AO88" s="257"/>
      <c r="AP88" s="257"/>
      <c r="AQ88" s="257"/>
      <c r="AR88" s="257"/>
      <c r="AS88" s="257"/>
      <c r="AT88" s="257"/>
      <c r="AU88" s="257"/>
      <c r="AV88" s="257"/>
      <c r="AW88" s="257"/>
      <c r="AX88" s="257"/>
      <c r="AY88" s="257"/>
      <c r="AZ88" s="257"/>
      <c r="BA88" s="257"/>
      <c r="BB88" s="257"/>
      <c r="BC88" s="257"/>
      <c r="BD88" s="257"/>
      <c r="BE88" s="257"/>
      <c r="BF88" s="257"/>
      <c r="BG88" s="257"/>
      <c r="BH88" s="257"/>
      <c r="BJ88" s="257"/>
      <c r="BK88" s="257"/>
      <c r="BL88" s="257"/>
      <c r="BM88" s="257"/>
      <c r="BN88" s="257"/>
      <c r="BO88" s="257"/>
      <c r="BP88" s="257"/>
      <c r="BQ88" s="257"/>
      <c r="BR88" s="257"/>
      <c r="BS88" s="257"/>
      <c r="BT88" s="257"/>
      <c r="BV88" s="257"/>
      <c r="BW88" s="257"/>
      <c r="BX88" s="257"/>
      <c r="BY88" s="257"/>
      <c r="BZ88" s="257"/>
      <c r="CA88" s="257"/>
      <c r="CB88" s="257"/>
      <c r="CC88" s="257"/>
      <c r="CD88" s="257"/>
      <c r="CE88" s="257"/>
      <c r="CF88" s="257"/>
      <c r="CG88" s="257"/>
      <c r="CH88" s="257"/>
      <c r="CI88" s="257"/>
      <c r="CJ88" s="257"/>
      <c r="CK88" s="257"/>
      <c r="CL88" s="257"/>
      <c r="CM88" s="257"/>
      <c r="CO88" s="257"/>
      <c r="CP88" s="257"/>
      <c r="CQ88" s="257"/>
      <c r="CR88" s="257"/>
      <c r="CS88" s="257"/>
      <c r="CT88" s="257" t="str">
        <f>IF(ISNUMBER(MATCH(CT$1&amp;ROW(),$A:$A,0)),INDEX(#REF!,MATCH(CT$1&amp;ROW(),$A:$A,0))," ")</f>
        <v xml:space="preserve"> </v>
      </c>
      <c r="CU88" s="257" t="str">
        <f>IF(ISNUMBER(MATCH(CU$1&amp;ROW(),$A:$A,0)),INDEX(#REF!,MATCH(CU$1&amp;ROW(),$A:$A,0))," ")</f>
        <v xml:space="preserve"> </v>
      </c>
      <c r="CV88" s="257" t="str">
        <f>IF(ISNUMBER(MATCH(CV$1&amp;ROW(),$A:$A,0)),INDEX(#REF!,MATCH(CV$1&amp;ROW(),$A:$A,0))," ")</f>
        <v xml:space="preserve"> </v>
      </c>
      <c r="CW88" s="257" t="str">
        <f>IF(ISNUMBER(MATCH(CW$1&amp;ROW(),$A:$A,0)),INDEX(#REF!,MATCH(CW$1&amp;ROW(),$A:$A,0))," ")</f>
        <v xml:space="preserve"> </v>
      </c>
      <c r="CX88" s="257" t="str">
        <f>IF(ISNUMBER(MATCH(CX$1&amp;ROW(),$A:$A,0)),INDEX(#REF!,MATCH(CX$1&amp;ROW(),$A:$A,0))," ")</f>
        <v xml:space="preserve"> </v>
      </c>
    </row>
    <row r="89" spans="1:102" x14ac:dyDescent="0.2">
      <c r="A89" s="257" t="str">
        <f>Chart_list_net!A91&amp;Chart_list_net!C91</f>
        <v>GIANT3</v>
      </c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H89" s="257"/>
      <c r="AI89" s="257"/>
      <c r="AJ89" s="257"/>
      <c r="AK89" s="257"/>
      <c r="AL89" s="257"/>
      <c r="AM89" s="257"/>
      <c r="AN89" s="257"/>
      <c r="AO89" s="257"/>
      <c r="AP89" s="257"/>
      <c r="AQ89" s="257"/>
      <c r="AR89" s="257"/>
      <c r="AS89" s="257"/>
      <c r="AT89" s="257"/>
      <c r="AU89" s="257"/>
      <c r="AV89" s="257"/>
      <c r="AW89" s="257"/>
      <c r="AX89" s="257"/>
      <c r="AY89" s="257"/>
      <c r="AZ89" s="257"/>
      <c r="BA89" s="257"/>
      <c r="BB89" s="257"/>
      <c r="BC89" s="257"/>
      <c r="BD89" s="257"/>
      <c r="BE89" s="257"/>
      <c r="BF89" s="257"/>
      <c r="BG89" s="257"/>
      <c r="BH89" s="257"/>
      <c r="BJ89" s="257"/>
      <c r="BK89" s="257"/>
      <c r="BL89" s="257"/>
      <c r="BM89" s="257"/>
      <c r="BN89" s="257"/>
      <c r="BO89" s="257"/>
      <c r="BP89" s="257"/>
      <c r="BQ89" s="257"/>
      <c r="BR89" s="257"/>
      <c r="BS89" s="257"/>
      <c r="BT89" s="257"/>
      <c r="BV89" s="257"/>
      <c r="BW89" s="257"/>
      <c r="BX89" s="257"/>
      <c r="BY89" s="257"/>
      <c r="BZ89" s="257"/>
      <c r="CA89" s="257"/>
      <c r="CB89" s="257"/>
      <c r="CC89" s="257"/>
      <c r="CD89" s="257"/>
      <c r="CE89" s="257"/>
      <c r="CF89" s="257"/>
      <c r="CG89" s="257"/>
      <c r="CH89" s="257"/>
      <c r="CI89" s="257"/>
      <c r="CJ89" s="257"/>
      <c r="CK89" s="257"/>
      <c r="CL89" s="257"/>
      <c r="CM89" s="257"/>
      <c r="CO89" s="257"/>
      <c r="CP89" s="257"/>
      <c r="CQ89" s="257"/>
      <c r="CR89" s="257"/>
      <c r="CS89" s="257"/>
      <c r="CT89" s="257" t="str">
        <f>IF(ISNUMBER(MATCH(CT$1&amp;ROW(),$A:$A,0)),INDEX(#REF!,MATCH(CT$1&amp;ROW(),$A:$A,0))," ")</f>
        <v xml:space="preserve"> </v>
      </c>
      <c r="CU89" s="257" t="str">
        <f>IF(ISNUMBER(MATCH(CU$1&amp;ROW(),$A:$A,0)),INDEX(#REF!,MATCH(CU$1&amp;ROW(),$A:$A,0))," ")</f>
        <v xml:space="preserve"> </v>
      </c>
      <c r="CV89" s="257" t="str">
        <f>IF(ISNUMBER(MATCH(CV$1&amp;ROW(),$A:$A,0)),INDEX(#REF!,MATCH(CV$1&amp;ROW(),$A:$A,0))," ")</f>
        <v xml:space="preserve"> </v>
      </c>
      <c r="CW89" s="257" t="str">
        <f>IF(ISNUMBER(MATCH(CW$1&amp;ROW(),$A:$A,0)),INDEX(#REF!,MATCH(CW$1&amp;ROW(),$A:$A,0))," ")</f>
        <v xml:space="preserve"> </v>
      </c>
      <c r="CX89" s="257" t="str">
        <f>IF(ISNUMBER(MATCH(CX$1&amp;ROW(),$A:$A,0)),INDEX(#REF!,MATCH(CX$1&amp;ROW(),$A:$A,0))," ")</f>
        <v xml:space="preserve"> </v>
      </c>
    </row>
    <row r="90" spans="1:102" x14ac:dyDescent="0.2">
      <c r="A90" s="257" t="str">
        <f>Chart_list_net!A92&amp;Chart_list_net!C92</f>
        <v>GIANT4</v>
      </c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  <c r="AA90" s="257"/>
      <c r="AB90" s="257"/>
      <c r="AC90" s="257"/>
      <c r="AD90" s="257"/>
      <c r="AE90" s="257"/>
      <c r="AF90" s="257"/>
      <c r="AH90" s="257"/>
      <c r="AI90" s="257"/>
      <c r="AJ90" s="257"/>
      <c r="AK90" s="257"/>
      <c r="AL90" s="257"/>
      <c r="AM90" s="257"/>
      <c r="AN90" s="257"/>
      <c r="AO90" s="257"/>
      <c r="AP90" s="257"/>
      <c r="AQ90" s="257"/>
      <c r="AR90" s="257"/>
      <c r="AS90" s="257"/>
      <c r="AT90" s="257"/>
      <c r="AU90" s="257"/>
      <c r="AV90" s="257"/>
      <c r="AW90" s="257"/>
      <c r="AX90" s="257"/>
      <c r="AY90" s="257"/>
      <c r="AZ90" s="257"/>
      <c r="BA90" s="257"/>
      <c r="BB90" s="257"/>
      <c r="BC90" s="257"/>
      <c r="BD90" s="257"/>
      <c r="BE90" s="257"/>
      <c r="BF90" s="257"/>
      <c r="BG90" s="257"/>
      <c r="BH90" s="257"/>
      <c r="BJ90" s="257"/>
      <c r="BK90" s="257"/>
      <c r="BL90" s="257"/>
      <c r="BM90" s="257"/>
      <c r="BN90" s="257"/>
      <c r="BO90" s="257"/>
      <c r="BP90" s="257"/>
      <c r="BQ90" s="257"/>
      <c r="BR90" s="257"/>
      <c r="BS90" s="257"/>
      <c r="BT90" s="257"/>
      <c r="BV90" s="257"/>
      <c r="BW90" s="257"/>
      <c r="BX90" s="257"/>
      <c r="BY90" s="257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O90" s="257"/>
      <c r="CP90" s="257"/>
      <c r="CQ90" s="257"/>
      <c r="CR90" s="257"/>
      <c r="CS90" s="257"/>
      <c r="CT90" s="257" t="str">
        <f>IF(ISNUMBER(MATCH(CT$1&amp;ROW(),$A:$A,0)),INDEX(#REF!,MATCH(CT$1&amp;ROW(),$A:$A,0))," ")</f>
        <v xml:space="preserve"> </v>
      </c>
      <c r="CU90" s="257" t="str">
        <f>IF(ISNUMBER(MATCH(CU$1&amp;ROW(),$A:$A,0)),INDEX(#REF!,MATCH(CU$1&amp;ROW(),$A:$A,0))," ")</f>
        <v xml:space="preserve"> </v>
      </c>
      <c r="CV90" s="257" t="str">
        <f>IF(ISNUMBER(MATCH(CV$1&amp;ROW(),$A:$A,0)),INDEX(#REF!,MATCH(CV$1&amp;ROW(),$A:$A,0))," ")</f>
        <v xml:space="preserve"> </v>
      </c>
      <c r="CW90" s="257" t="str">
        <f>IF(ISNUMBER(MATCH(CW$1&amp;ROW(),$A:$A,0)),INDEX(#REF!,MATCH(CW$1&amp;ROW(),$A:$A,0))," ")</f>
        <v xml:space="preserve"> </v>
      </c>
      <c r="CX90" s="257" t="str">
        <f>IF(ISNUMBER(MATCH(CX$1&amp;ROW(),$A:$A,0)),INDEX(#REF!,MATCH(CX$1&amp;ROW(),$A:$A,0))," ")</f>
        <v xml:space="preserve"> </v>
      </c>
    </row>
    <row r="91" spans="1:102" x14ac:dyDescent="0.2">
      <c r="A91" s="257" t="str">
        <f>Chart_list_net!A93&amp;Chart_list_net!C93</f>
        <v>GIANT5</v>
      </c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  <c r="AA91" s="257"/>
      <c r="AB91" s="257"/>
      <c r="AC91" s="257"/>
      <c r="AD91" s="257"/>
      <c r="AE91" s="257"/>
      <c r="AF91" s="257"/>
      <c r="AH91" s="257"/>
      <c r="AI91" s="257"/>
      <c r="AJ91" s="257"/>
      <c r="AK91" s="257"/>
      <c r="AL91" s="257"/>
      <c r="AM91" s="257"/>
      <c r="AN91" s="257"/>
      <c r="AO91" s="257"/>
      <c r="AP91" s="257"/>
      <c r="AQ91" s="257"/>
      <c r="AR91" s="257"/>
      <c r="AS91" s="257"/>
      <c r="AT91" s="257"/>
      <c r="AU91" s="257"/>
      <c r="AV91" s="257"/>
      <c r="AW91" s="257"/>
      <c r="AX91" s="257"/>
      <c r="AY91" s="257"/>
      <c r="AZ91" s="257"/>
      <c r="BA91" s="257"/>
      <c r="BB91" s="257"/>
      <c r="BC91" s="257"/>
      <c r="BD91" s="257"/>
      <c r="BE91" s="257"/>
      <c r="BF91" s="257"/>
      <c r="BG91" s="257"/>
      <c r="BH91" s="257"/>
      <c r="BJ91" s="257"/>
      <c r="BK91" s="257"/>
      <c r="BL91" s="257"/>
      <c r="BM91" s="257"/>
      <c r="BN91" s="257"/>
      <c r="BO91" s="257"/>
      <c r="BP91" s="257"/>
      <c r="BQ91" s="257"/>
      <c r="BR91" s="257"/>
      <c r="BS91" s="257"/>
      <c r="BT91" s="257"/>
      <c r="BV91" s="257"/>
      <c r="BW91" s="257"/>
      <c r="BX91" s="257"/>
      <c r="BY91" s="257"/>
      <c r="BZ91" s="257"/>
      <c r="CA91" s="257"/>
      <c r="CB91" s="257"/>
      <c r="CC91" s="257"/>
      <c r="CD91" s="257"/>
      <c r="CE91" s="257"/>
      <c r="CF91" s="257"/>
      <c r="CG91" s="257"/>
      <c r="CH91" s="257"/>
      <c r="CI91" s="257"/>
      <c r="CJ91" s="257"/>
      <c r="CK91" s="257"/>
      <c r="CL91" s="257"/>
      <c r="CM91" s="257"/>
      <c r="CO91" s="257"/>
      <c r="CP91" s="257"/>
      <c r="CQ91" s="257"/>
      <c r="CR91" s="257"/>
      <c r="CS91" s="257"/>
      <c r="CT91" s="257" t="str">
        <f>IF(ISNUMBER(MATCH(CT$1&amp;ROW(),$A:$A,0)),INDEX(#REF!,MATCH(CT$1&amp;ROW(),$A:$A,0))," ")</f>
        <v xml:space="preserve"> </v>
      </c>
      <c r="CU91" s="257" t="str">
        <f>IF(ISNUMBER(MATCH(CU$1&amp;ROW(),$A:$A,0)),INDEX(#REF!,MATCH(CU$1&amp;ROW(),$A:$A,0))," ")</f>
        <v xml:space="preserve"> </v>
      </c>
      <c r="CV91" s="257" t="str">
        <f>IF(ISNUMBER(MATCH(CV$1&amp;ROW(),$A:$A,0)),INDEX(#REF!,MATCH(CV$1&amp;ROW(),$A:$A,0))," ")</f>
        <v xml:space="preserve"> </v>
      </c>
      <c r="CW91" s="257" t="str">
        <f>IF(ISNUMBER(MATCH(CW$1&amp;ROW(),$A:$A,0)),INDEX(#REF!,MATCH(CW$1&amp;ROW(),$A:$A,0))," ")</f>
        <v xml:space="preserve"> </v>
      </c>
      <c r="CX91" s="257" t="str">
        <f>IF(ISNUMBER(MATCH(CX$1&amp;ROW(),$A:$A,0)),INDEX(#REF!,MATCH(CX$1&amp;ROW(),$A:$A,0))," ")</f>
        <v xml:space="preserve"> </v>
      </c>
    </row>
    <row r="92" spans="1:102" x14ac:dyDescent="0.2">
      <c r="A92" s="257" t="str">
        <f>Chart_list_net!A94&amp;Chart_list_net!C94</f>
        <v>GIANT6</v>
      </c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  <c r="AA92" s="257"/>
      <c r="AB92" s="257"/>
      <c r="AC92" s="257"/>
      <c r="AD92" s="257"/>
      <c r="AE92" s="257"/>
      <c r="AF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  <c r="AR92" s="257"/>
      <c r="AS92" s="257"/>
      <c r="AT92" s="257"/>
      <c r="AU92" s="257"/>
      <c r="AV92" s="257"/>
      <c r="AW92" s="257"/>
      <c r="AX92" s="257"/>
      <c r="AY92" s="257"/>
      <c r="AZ92" s="257"/>
      <c r="BA92" s="257"/>
      <c r="BB92" s="257"/>
      <c r="BC92" s="257"/>
      <c r="BD92" s="257"/>
      <c r="BE92" s="257"/>
      <c r="BF92" s="257"/>
      <c r="BG92" s="257"/>
      <c r="BH92" s="257"/>
      <c r="BJ92" s="257"/>
      <c r="BK92" s="257"/>
      <c r="BL92" s="257"/>
      <c r="BM92" s="257"/>
      <c r="BN92" s="257"/>
      <c r="BO92" s="257"/>
      <c r="BP92" s="257"/>
      <c r="BQ92" s="257"/>
      <c r="BR92" s="257"/>
      <c r="BS92" s="257"/>
      <c r="BT92" s="257"/>
      <c r="BV92" s="257"/>
      <c r="BW92" s="257"/>
      <c r="BX92" s="257"/>
      <c r="BY92" s="257"/>
      <c r="BZ92" s="257"/>
      <c r="CA92" s="257"/>
      <c r="CB92" s="257"/>
      <c r="CC92" s="257"/>
      <c r="CD92" s="257"/>
      <c r="CE92" s="257"/>
      <c r="CF92" s="257"/>
      <c r="CG92" s="257"/>
      <c r="CH92" s="257"/>
      <c r="CI92" s="257"/>
      <c r="CJ92" s="257"/>
      <c r="CK92" s="257"/>
      <c r="CL92" s="257"/>
      <c r="CM92" s="257"/>
      <c r="CO92" s="257"/>
      <c r="CP92" s="257"/>
      <c r="CQ92" s="257"/>
      <c r="CR92" s="257"/>
      <c r="CS92" s="257"/>
      <c r="CT92" s="257" t="str">
        <f>IF(ISNUMBER(MATCH(CT$1&amp;ROW(),$A:$A,0)),INDEX(#REF!,MATCH(CT$1&amp;ROW(),$A:$A,0))," ")</f>
        <v xml:space="preserve"> </v>
      </c>
      <c r="CU92" s="257" t="str">
        <f>IF(ISNUMBER(MATCH(CU$1&amp;ROW(),$A:$A,0)),INDEX(#REF!,MATCH(CU$1&amp;ROW(),$A:$A,0))," ")</f>
        <v xml:space="preserve"> </v>
      </c>
      <c r="CV92" s="257" t="str">
        <f>IF(ISNUMBER(MATCH(CV$1&amp;ROW(),$A:$A,0)),INDEX(#REF!,MATCH(CV$1&amp;ROW(),$A:$A,0))," ")</f>
        <v xml:space="preserve"> </v>
      </c>
      <c r="CW92" s="257" t="str">
        <f>IF(ISNUMBER(MATCH(CW$1&amp;ROW(),$A:$A,0)),INDEX(#REF!,MATCH(CW$1&amp;ROW(),$A:$A,0))," ")</f>
        <v xml:space="preserve"> </v>
      </c>
      <c r="CX92" s="257" t="str">
        <f>IF(ISNUMBER(MATCH(CX$1&amp;ROW(),$A:$A,0)),INDEX(#REF!,MATCH(CX$1&amp;ROW(),$A:$A,0))," ")</f>
        <v xml:space="preserve"> </v>
      </c>
    </row>
    <row r="93" spans="1:102" x14ac:dyDescent="0.2">
      <c r="A93" s="257" t="str">
        <f>Chart_list_net!A95&amp;Chart_list_net!C95</f>
        <v>GIANT7</v>
      </c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  <c r="Z93" s="257"/>
      <c r="AA93" s="257"/>
      <c r="AB93" s="257"/>
      <c r="AC93" s="257"/>
      <c r="AD93" s="257"/>
      <c r="AE93" s="257"/>
      <c r="AF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  <c r="AR93" s="257"/>
      <c r="AS93" s="257"/>
      <c r="AT93" s="257"/>
      <c r="AU93" s="257"/>
      <c r="AV93" s="257"/>
      <c r="AW93" s="257"/>
      <c r="AX93" s="257"/>
      <c r="AY93" s="257"/>
      <c r="AZ93" s="257"/>
      <c r="BA93" s="257"/>
      <c r="BB93" s="257"/>
      <c r="BC93" s="257"/>
      <c r="BD93" s="257"/>
      <c r="BE93" s="257"/>
      <c r="BF93" s="257"/>
      <c r="BG93" s="257"/>
      <c r="BH93" s="257"/>
      <c r="BJ93" s="257"/>
      <c r="BK93" s="257"/>
      <c r="BL93" s="257"/>
      <c r="BM93" s="257"/>
      <c r="BN93" s="257"/>
      <c r="BO93" s="257"/>
      <c r="BP93" s="257"/>
      <c r="BQ93" s="257"/>
      <c r="BR93" s="257"/>
      <c r="BS93" s="257"/>
      <c r="BT93" s="257"/>
      <c r="BV93" s="257"/>
      <c r="BW93" s="257"/>
      <c r="BX93" s="257"/>
      <c r="BY93" s="257"/>
      <c r="BZ93" s="257"/>
      <c r="CA93" s="257"/>
      <c r="CB93" s="257"/>
      <c r="CC93" s="257"/>
      <c r="CD93" s="257"/>
      <c r="CE93" s="257"/>
      <c r="CF93" s="257"/>
      <c r="CG93" s="257"/>
      <c r="CH93" s="257"/>
      <c r="CI93" s="257"/>
      <c r="CJ93" s="257"/>
      <c r="CK93" s="257"/>
      <c r="CL93" s="257"/>
      <c r="CM93" s="257"/>
      <c r="CO93" s="257"/>
      <c r="CP93" s="257"/>
      <c r="CQ93" s="257"/>
      <c r="CR93" s="257"/>
      <c r="CS93" s="257"/>
      <c r="CT93" s="257" t="str">
        <f>IF(ISNUMBER(MATCH(CU$1&amp;ROW(),$A:$A,0)),INDEX(#REF!,MATCH(CU$1&amp;ROW(),$A:$A,0))," ")</f>
        <v xml:space="preserve"> </v>
      </c>
      <c r="CU93" s="257" t="str">
        <f>IF(ISNUMBER(MATCH(CV$1&amp;ROW(),$A:$A,0)),INDEX(#REF!,MATCH(CV$1&amp;ROW(),$A:$A,0))," ")</f>
        <v xml:space="preserve"> </v>
      </c>
      <c r="CV93" s="257" t="str">
        <f>IF(ISNUMBER(MATCH(CW$1&amp;ROW(),$A:$A,0)),INDEX(#REF!,MATCH(CW$1&amp;ROW(),$A:$A,0))," ")</f>
        <v xml:space="preserve"> </v>
      </c>
      <c r="CW93" s="257" t="str">
        <f>IF(ISNUMBER(MATCH(CX$1&amp;ROW(),$A:$A,0)),INDEX(#REF!,MATCH(CX$1&amp;ROW(),$A:$A,0))," ")</f>
        <v xml:space="preserve"> </v>
      </c>
    </row>
    <row r="94" spans="1:102" x14ac:dyDescent="0.2">
      <c r="A94" s="257" t="str">
        <f>Chart_list_net!A96&amp;Chart_list_net!C96</f>
        <v>GIANT8</v>
      </c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H94" s="257"/>
      <c r="AI94" s="257"/>
      <c r="AJ94" s="257"/>
      <c r="AK94" s="257"/>
      <c r="AL94" s="257"/>
      <c r="AM94" s="257"/>
      <c r="AN94" s="257"/>
      <c r="AO94" s="257"/>
      <c r="AP94" s="257"/>
      <c r="AQ94" s="257"/>
      <c r="AR94" s="257"/>
      <c r="AS94" s="257"/>
      <c r="AT94" s="257"/>
      <c r="AU94" s="257"/>
      <c r="AV94" s="257"/>
      <c r="AW94" s="257"/>
      <c r="AX94" s="257"/>
      <c r="AY94" s="257"/>
      <c r="AZ94" s="257"/>
      <c r="BA94" s="257"/>
      <c r="BB94" s="257"/>
      <c r="BC94" s="257"/>
      <c r="BD94" s="257"/>
      <c r="BE94" s="257"/>
      <c r="BF94" s="257"/>
      <c r="BG94" s="257"/>
      <c r="BH94" s="257"/>
      <c r="BJ94" s="257"/>
      <c r="BK94" s="257"/>
      <c r="BL94" s="257"/>
      <c r="BM94" s="257"/>
      <c r="BN94" s="257"/>
      <c r="BO94" s="257"/>
      <c r="BP94" s="257"/>
      <c r="BQ94" s="257"/>
      <c r="BR94" s="257"/>
      <c r="BS94" s="257"/>
      <c r="BT94" s="257"/>
      <c r="BV94" s="257"/>
      <c r="BW94" s="257"/>
      <c r="BX94" s="257"/>
      <c r="BY94" s="257"/>
      <c r="BZ94" s="257"/>
      <c r="CA94" s="257"/>
      <c r="CB94" s="257"/>
      <c r="CC94" s="257"/>
      <c r="CD94" s="257"/>
      <c r="CE94" s="257"/>
      <c r="CF94" s="257"/>
      <c r="CG94" s="257"/>
      <c r="CH94" s="257"/>
      <c r="CI94" s="257"/>
      <c r="CJ94" s="257"/>
      <c r="CK94" s="257"/>
      <c r="CL94" s="257"/>
      <c r="CM94" s="257"/>
      <c r="CO94" s="257"/>
      <c r="CP94" s="257"/>
      <c r="CQ94" s="257"/>
      <c r="CR94" s="257"/>
      <c r="CS94" s="257"/>
      <c r="CT94" s="257" t="str">
        <f>IF(ISNUMBER(MATCH(CU$1&amp;ROW(),$A:$A,0)),INDEX(#REF!,MATCH(CU$1&amp;ROW(),$A:$A,0))," ")</f>
        <v xml:space="preserve"> </v>
      </c>
      <c r="CU94" s="257" t="str">
        <f>IF(ISNUMBER(MATCH(CV$1&amp;ROW(),$A:$A,0)),INDEX(#REF!,MATCH(CV$1&amp;ROW(),$A:$A,0))," ")</f>
        <v xml:space="preserve"> </v>
      </c>
      <c r="CV94" s="257" t="str">
        <f>IF(ISNUMBER(MATCH(CW$1&amp;ROW(),$A:$A,0)),INDEX(#REF!,MATCH(CW$1&amp;ROW(),$A:$A,0))," ")</f>
        <v xml:space="preserve"> </v>
      </c>
      <c r="CW94" s="257" t="str">
        <f>IF(ISNUMBER(MATCH(CX$1&amp;ROW(),$A:$A,0)),INDEX(#REF!,MATCH(CX$1&amp;ROW(),$A:$A,0))," ")</f>
        <v xml:space="preserve"> </v>
      </c>
    </row>
    <row r="95" spans="1:102" x14ac:dyDescent="0.2">
      <c r="A95" s="257" t="str">
        <f>Chart_list_net!A97&amp;Chart_list_net!C97</f>
        <v>GIANT9</v>
      </c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  <c r="Z95" s="257"/>
      <c r="AA95" s="257"/>
      <c r="AB95" s="257"/>
      <c r="AC95" s="257"/>
      <c r="AD95" s="257"/>
      <c r="AE95" s="257"/>
      <c r="AF95" s="257"/>
      <c r="AH95" s="257"/>
      <c r="AI95" s="257"/>
      <c r="AJ95" s="257"/>
      <c r="AK95" s="257"/>
      <c r="AL95" s="257"/>
      <c r="AM95" s="257"/>
      <c r="AN95" s="257"/>
      <c r="AO95" s="257"/>
      <c r="AP95" s="257"/>
      <c r="AQ95" s="257"/>
      <c r="AR95" s="257"/>
      <c r="AS95" s="257"/>
      <c r="AT95" s="257"/>
      <c r="AU95" s="257"/>
      <c r="AV95" s="257"/>
      <c r="AW95" s="257"/>
      <c r="AX95" s="257"/>
      <c r="AY95" s="257"/>
      <c r="AZ95" s="257"/>
      <c r="BA95" s="257"/>
      <c r="BB95" s="257"/>
      <c r="BC95" s="257"/>
      <c r="BD95" s="257"/>
      <c r="BE95" s="257"/>
      <c r="BF95" s="257"/>
      <c r="BG95" s="257"/>
      <c r="BH95" s="257"/>
      <c r="BJ95" s="257"/>
      <c r="BK95" s="257"/>
      <c r="BL95" s="257"/>
      <c r="BM95" s="257"/>
      <c r="BN95" s="257"/>
      <c r="BO95" s="257"/>
      <c r="BP95" s="257"/>
      <c r="BQ95" s="257"/>
      <c r="BR95" s="257"/>
      <c r="BS95" s="257"/>
      <c r="BT95" s="257"/>
      <c r="BV95" s="257"/>
      <c r="BW95" s="257"/>
      <c r="BX95" s="257"/>
      <c r="BY95" s="257"/>
      <c r="BZ95" s="257"/>
      <c r="CA95" s="257"/>
      <c r="CB95" s="257"/>
      <c r="CC95" s="257"/>
      <c r="CD95" s="257"/>
      <c r="CE95" s="257"/>
      <c r="CF95" s="257"/>
      <c r="CG95" s="257"/>
      <c r="CH95" s="257"/>
      <c r="CI95" s="257"/>
      <c r="CJ95" s="257"/>
      <c r="CK95" s="257"/>
      <c r="CL95" s="257"/>
      <c r="CM95" s="257"/>
      <c r="CO95" s="257"/>
      <c r="CP95" s="257"/>
      <c r="CQ95" s="257"/>
      <c r="CR95" s="257"/>
      <c r="CS95" s="257"/>
      <c r="CT95" s="257" t="str">
        <f>IF(ISNUMBER(MATCH(CU$1&amp;ROW(),$A:$A,0)),INDEX(#REF!,MATCH(CU$1&amp;ROW(),$A:$A,0))," ")</f>
        <v xml:space="preserve"> </v>
      </c>
      <c r="CU95" s="257" t="str">
        <f>IF(ISNUMBER(MATCH(CV$1&amp;ROW(),$A:$A,0)),INDEX(#REF!,MATCH(CV$1&amp;ROW(),$A:$A,0))," ")</f>
        <v xml:space="preserve"> </v>
      </c>
      <c r="CV95" s="257" t="str">
        <f>IF(ISNUMBER(MATCH(CW$1&amp;ROW(),$A:$A,0)),INDEX(#REF!,MATCH(CW$1&amp;ROW(),$A:$A,0))," ")</f>
        <v xml:space="preserve"> </v>
      </c>
      <c r="CW95" s="257" t="str">
        <f>IF(ISNUMBER(MATCH(CX$1&amp;ROW(),$A:$A,0)),INDEX(#REF!,MATCH(CX$1&amp;ROW(),$A:$A,0))," ")</f>
        <v xml:space="preserve"> </v>
      </c>
    </row>
    <row r="96" spans="1:102" x14ac:dyDescent="0.2">
      <c r="A96" s="257" t="str">
        <f>Chart_list_net!A98&amp;Chart_list_net!C98</f>
        <v>GT2</v>
      </c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  <c r="Z96" s="257"/>
      <c r="AA96" s="257"/>
      <c r="AB96" s="257"/>
      <c r="AC96" s="257"/>
      <c r="AD96" s="257"/>
      <c r="AE96" s="257"/>
      <c r="AF96" s="257"/>
      <c r="AH96" s="257"/>
      <c r="AI96" s="257"/>
      <c r="AJ96" s="257"/>
      <c r="AK96" s="257"/>
      <c r="AL96" s="257"/>
      <c r="AM96" s="257"/>
      <c r="AN96" s="257"/>
      <c r="AO96" s="257"/>
      <c r="AP96" s="257"/>
      <c r="AQ96" s="257"/>
      <c r="AR96" s="257"/>
      <c r="AS96" s="257"/>
      <c r="AT96" s="257"/>
      <c r="AU96" s="257"/>
      <c r="AV96" s="257"/>
      <c r="AW96" s="257"/>
      <c r="AX96" s="257"/>
      <c r="AY96" s="257"/>
      <c r="AZ96" s="257"/>
      <c r="BA96" s="257"/>
      <c r="BB96" s="257"/>
      <c r="BC96" s="257"/>
      <c r="BD96" s="257"/>
      <c r="BE96" s="257"/>
      <c r="BF96" s="257"/>
      <c r="BG96" s="257"/>
      <c r="BH96" s="257"/>
      <c r="BJ96" s="257"/>
      <c r="BK96" s="257"/>
      <c r="BL96" s="257"/>
      <c r="BM96" s="257"/>
      <c r="BN96" s="257"/>
      <c r="BO96" s="257"/>
      <c r="BP96" s="257"/>
      <c r="BQ96" s="257"/>
      <c r="BR96" s="257"/>
      <c r="BS96" s="257"/>
      <c r="BT96" s="257"/>
      <c r="BV96" s="257"/>
      <c r="BW96" s="257"/>
      <c r="BX96" s="257"/>
      <c r="BY96" s="257"/>
      <c r="BZ96" s="257"/>
      <c r="CA96" s="257"/>
      <c r="CB96" s="257"/>
      <c r="CC96" s="257"/>
      <c r="CD96" s="257"/>
      <c r="CE96" s="257"/>
      <c r="CF96" s="257"/>
      <c r="CG96" s="257"/>
      <c r="CH96" s="257"/>
      <c r="CI96" s="257"/>
      <c r="CJ96" s="257"/>
      <c r="CK96" s="257"/>
      <c r="CL96" s="257"/>
      <c r="CM96" s="257"/>
      <c r="CO96" s="257"/>
      <c r="CP96" s="257"/>
      <c r="CQ96" s="257"/>
      <c r="CR96" s="257"/>
      <c r="CS96" s="257"/>
      <c r="CT96" s="257" t="str">
        <f>IF(ISNUMBER(MATCH(CU$1&amp;ROW(),$A:$A,0)),INDEX(#REF!,MATCH(CU$1&amp;ROW(),$A:$A,0))," ")</f>
        <v xml:space="preserve"> </v>
      </c>
      <c r="CU96" s="257" t="str">
        <f>IF(ISNUMBER(MATCH(CV$1&amp;ROW(),$A:$A,0)),INDEX(#REF!,MATCH(CV$1&amp;ROW(),$A:$A,0))," ")</f>
        <v xml:space="preserve"> </v>
      </c>
      <c r="CV96" s="257" t="str">
        <f>IF(ISNUMBER(MATCH(CW$1&amp;ROW(),$A:$A,0)),INDEX(#REF!,MATCH(CW$1&amp;ROW(),$A:$A,0))," ")</f>
        <v xml:space="preserve"> </v>
      </c>
      <c r="CW96" s="257" t="str">
        <f>IF(ISNUMBER(MATCH(CX$1&amp;ROW(),$A:$A,0)),INDEX(#REF!,MATCH(CX$1&amp;ROW(),$A:$A,0))," ")</f>
        <v xml:space="preserve"> </v>
      </c>
    </row>
    <row r="97" spans="1:101" x14ac:dyDescent="0.2">
      <c r="A97" s="257" t="str">
        <f>Chart_list_net!A99&amp;Chart_list_net!C99</f>
        <v>GT3</v>
      </c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  <c r="AA97" s="257"/>
      <c r="AB97" s="257"/>
      <c r="AC97" s="257"/>
      <c r="AD97" s="257"/>
      <c r="AE97" s="257"/>
      <c r="AF97" s="257"/>
      <c r="AH97" s="257"/>
      <c r="AI97" s="257"/>
      <c r="AJ97" s="257"/>
      <c r="AK97" s="257"/>
      <c r="AL97" s="257"/>
      <c r="AM97" s="257"/>
      <c r="AN97" s="257"/>
      <c r="AO97" s="257"/>
      <c r="AP97" s="257"/>
      <c r="AQ97" s="257"/>
      <c r="AR97" s="257"/>
      <c r="AS97" s="257"/>
      <c r="AT97" s="257"/>
      <c r="AU97" s="257"/>
      <c r="AV97" s="257"/>
      <c r="AW97" s="257"/>
      <c r="AX97" s="257"/>
      <c r="AY97" s="257"/>
      <c r="AZ97" s="257"/>
      <c r="BA97" s="257"/>
      <c r="BB97" s="257"/>
      <c r="BC97" s="257"/>
      <c r="BD97" s="257"/>
      <c r="BE97" s="257"/>
      <c r="BF97" s="257"/>
      <c r="BG97" s="257"/>
      <c r="BH97" s="257"/>
      <c r="BJ97" s="257"/>
      <c r="BK97" s="257"/>
      <c r="BL97" s="257"/>
      <c r="BM97" s="257"/>
      <c r="BN97" s="257"/>
      <c r="BO97" s="257"/>
      <c r="BP97" s="257"/>
      <c r="BQ97" s="257"/>
      <c r="BR97" s="257"/>
      <c r="BS97" s="257"/>
      <c r="BT97" s="257"/>
      <c r="BV97" s="257"/>
      <c r="BW97" s="257"/>
      <c r="BX97" s="257"/>
      <c r="BY97" s="257"/>
      <c r="BZ97" s="257"/>
      <c r="CA97" s="257"/>
      <c r="CB97" s="257"/>
      <c r="CC97" s="257"/>
      <c r="CD97" s="257"/>
      <c r="CE97" s="257"/>
      <c r="CF97" s="257"/>
      <c r="CG97" s="257"/>
      <c r="CH97" s="257"/>
      <c r="CI97" s="257"/>
      <c r="CJ97" s="257"/>
      <c r="CK97" s="257"/>
      <c r="CL97" s="257"/>
      <c r="CM97" s="257"/>
      <c r="CO97" s="257"/>
      <c r="CP97" s="257"/>
      <c r="CQ97" s="257"/>
      <c r="CR97" s="257"/>
      <c r="CS97" s="257"/>
      <c r="CT97" s="257" t="str">
        <f>IF(ISNUMBER(MATCH(CU$1&amp;ROW(),$A:$A,0)),INDEX(#REF!,MATCH(CU$1&amp;ROW(),$A:$A,0))," ")</f>
        <v xml:space="preserve"> </v>
      </c>
      <c r="CU97" s="257" t="str">
        <f>IF(ISNUMBER(MATCH(CV$1&amp;ROW(),$A:$A,0)),INDEX(#REF!,MATCH(CV$1&amp;ROW(),$A:$A,0))," ")</f>
        <v xml:space="preserve"> </v>
      </c>
      <c r="CV97" s="257" t="str">
        <f>IF(ISNUMBER(MATCH(CW$1&amp;ROW(),$A:$A,0)),INDEX(#REF!,MATCH(CW$1&amp;ROW(),$A:$A,0))," ")</f>
        <v xml:space="preserve"> </v>
      </c>
      <c r="CW97" s="257" t="str">
        <f>IF(ISNUMBER(MATCH(CX$1&amp;ROW(),$A:$A,0)),INDEX(#REF!,MATCH(CX$1&amp;ROW(),$A:$A,0))," ")</f>
        <v xml:space="preserve"> </v>
      </c>
    </row>
    <row r="98" spans="1:101" x14ac:dyDescent="0.2">
      <c r="A98" s="257" t="str">
        <f>Chart_list_net!A100&amp;Chart_list_net!C100</f>
        <v>GT4</v>
      </c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  <c r="AD98" s="257"/>
      <c r="AE98" s="257"/>
      <c r="AF98" s="257"/>
      <c r="AH98" s="257"/>
      <c r="AI98" s="257"/>
      <c r="AJ98" s="257"/>
      <c r="AK98" s="257"/>
      <c r="AL98" s="257"/>
      <c r="AM98" s="257"/>
      <c r="AN98" s="257"/>
      <c r="AO98" s="257"/>
      <c r="AP98" s="257"/>
      <c r="AQ98" s="257"/>
      <c r="AR98" s="257"/>
      <c r="AS98" s="257"/>
      <c r="AT98" s="257"/>
      <c r="AU98" s="257"/>
      <c r="AV98" s="257"/>
      <c r="AW98" s="257"/>
      <c r="AX98" s="257"/>
      <c r="AY98" s="257"/>
      <c r="AZ98" s="257"/>
      <c r="BA98" s="257"/>
      <c r="BB98" s="257"/>
      <c r="BC98" s="257"/>
      <c r="BD98" s="257"/>
      <c r="BE98" s="257"/>
      <c r="BF98" s="257"/>
      <c r="BG98" s="257"/>
      <c r="BH98" s="257"/>
      <c r="BJ98" s="257"/>
      <c r="BK98" s="257"/>
      <c r="BL98" s="257"/>
      <c r="BM98" s="257"/>
      <c r="BN98" s="257"/>
      <c r="BO98" s="257"/>
      <c r="BP98" s="257"/>
      <c r="BQ98" s="257"/>
      <c r="BR98" s="257"/>
      <c r="BS98" s="257"/>
      <c r="BT98" s="257"/>
      <c r="BV98" s="257"/>
      <c r="BW98" s="257"/>
      <c r="BX98" s="257"/>
      <c r="BY98" s="257"/>
      <c r="BZ98" s="257"/>
      <c r="CA98" s="257"/>
      <c r="CB98" s="257"/>
      <c r="CC98" s="257"/>
      <c r="CD98" s="257"/>
      <c r="CE98" s="257"/>
      <c r="CF98" s="257"/>
      <c r="CG98" s="257"/>
      <c r="CH98" s="257"/>
      <c r="CI98" s="257"/>
      <c r="CJ98" s="257"/>
      <c r="CK98" s="257"/>
      <c r="CL98" s="257"/>
      <c r="CM98" s="257"/>
      <c r="CO98" s="257"/>
      <c r="CP98" s="257"/>
      <c r="CQ98" s="257"/>
      <c r="CR98" s="257"/>
      <c r="CS98" s="257"/>
      <c r="CT98" s="257" t="str">
        <f>IF(ISNUMBER(MATCH(CU$1&amp;ROW(),$A:$A,0)),INDEX(#REF!,MATCH(CU$1&amp;ROW(),$A:$A,0))," ")</f>
        <v xml:space="preserve"> </v>
      </c>
      <c r="CU98" s="257" t="str">
        <f>IF(ISNUMBER(MATCH(CV$1&amp;ROW(),$A:$A,0)),INDEX(#REF!,MATCH(CV$1&amp;ROW(),$A:$A,0))," ")</f>
        <v xml:space="preserve"> </v>
      </c>
      <c r="CV98" s="257" t="str">
        <f>IF(ISNUMBER(MATCH(CW$1&amp;ROW(),$A:$A,0)),INDEX(#REF!,MATCH(CW$1&amp;ROW(),$A:$A,0))," ")</f>
        <v xml:space="preserve"> </v>
      </c>
      <c r="CW98" s="257" t="str">
        <f>IF(ISNUMBER(MATCH(CX$1&amp;ROW(),$A:$A,0)),INDEX(#REF!,MATCH(CX$1&amp;ROW(),$A:$A,0))," ")</f>
        <v xml:space="preserve"> </v>
      </c>
    </row>
    <row r="99" spans="1:101" x14ac:dyDescent="0.2">
      <c r="A99" s="257" t="str">
        <f>Chart_list_net!A101&amp;Chart_list_net!C101</f>
        <v>GT5</v>
      </c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  <c r="AA99" s="257"/>
      <c r="AB99" s="257"/>
      <c r="AC99" s="257"/>
      <c r="AD99" s="257"/>
      <c r="AE99" s="257"/>
      <c r="AF99" s="257"/>
      <c r="AH99" s="257"/>
      <c r="AI99" s="257"/>
      <c r="AJ99" s="257"/>
      <c r="AK99" s="257"/>
      <c r="AL99" s="257"/>
      <c r="AM99" s="257"/>
      <c r="AN99" s="257"/>
      <c r="AO99" s="257"/>
      <c r="AP99" s="257"/>
      <c r="AQ99" s="257"/>
      <c r="AR99" s="257"/>
      <c r="AS99" s="257"/>
      <c r="AT99" s="257"/>
      <c r="AU99" s="257"/>
      <c r="AV99" s="257"/>
      <c r="AW99" s="257"/>
      <c r="AX99" s="257"/>
      <c r="AY99" s="257"/>
      <c r="AZ99" s="257"/>
      <c r="BA99" s="257"/>
      <c r="BB99" s="257"/>
      <c r="BC99" s="257"/>
      <c r="BD99" s="257"/>
      <c r="BE99" s="257"/>
      <c r="BF99" s="257"/>
      <c r="BG99" s="257"/>
      <c r="BH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257"/>
      <c r="BV99" s="257"/>
      <c r="BW99" s="257"/>
      <c r="BX99" s="257"/>
      <c r="BY99" s="257"/>
      <c r="BZ99" s="257"/>
      <c r="CA99" s="257"/>
      <c r="CB99" s="257"/>
      <c r="CC99" s="257"/>
      <c r="CD99" s="257"/>
      <c r="CE99" s="257"/>
      <c r="CF99" s="257"/>
      <c r="CG99" s="257"/>
      <c r="CH99" s="257"/>
      <c r="CI99" s="257"/>
      <c r="CJ99" s="257"/>
      <c r="CK99" s="257"/>
      <c r="CL99" s="257"/>
      <c r="CM99" s="257"/>
      <c r="CO99" s="257"/>
      <c r="CP99" s="257"/>
      <c r="CQ99" s="257"/>
      <c r="CR99" s="257"/>
      <c r="CS99" s="257"/>
      <c r="CT99" s="257" t="str">
        <f>IF(ISNUMBER(MATCH(CU$1&amp;ROW(),$A:$A,0)),INDEX(#REF!,MATCH(CU$1&amp;ROW(),$A:$A,0))," ")</f>
        <v xml:space="preserve"> </v>
      </c>
      <c r="CU99" s="257" t="str">
        <f>IF(ISNUMBER(MATCH(CV$1&amp;ROW(),$A:$A,0)),INDEX(#REF!,MATCH(CV$1&amp;ROW(),$A:$A,0))," ")</f>
        <v xml:space="preserve"> </v>
      </c>
      <c r="CV99" s="257" t="str">
        <f>IF(ISNUMBER(MATCH(CW$1&amp;ROW(),$A:$A,0)),INDEX(#REF!,MATCH(CW$1&amp;ROW(),$A:$A,0))," ")</f>
        <v xml:space="preserve"> </v>
      </c>
      <c r="CW99" s="257" t="str">
        <f>IF(ISNUMBER(MATCH(CX$1&amp;ROW(),$A:$A,0)),INDEX(#REF!,MATCH(CX$1&amp;ROW(),$A:$A,0))," ")</f>
        <v xml:space="preserve"> </v>
      </c>
    </row>
    <row r="100" spans="1:101" x14ac:dyDescent="0.2">
      <c r="A100" s="257" t="str">
        <f>Chart_list_net!A102&amp;Chart_list_net!C102</f>
        <v>GT</v>
      </c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  <c r="AA100" s="257"/>
      <c r="AB100" s="257"/>
      <c r="AC100" s="257"/>
      <c r="AD100" s="257"/>
      <c r="AE100" s="257"/>
      <c r="AF100" s="257"/>
      <c r="AH100" s="257"/>
      <c r="AI100" s="257"/>
      <c r="AJ100" s="257"/>
      <c r="AK100" s="257"/>
      <c r="AL100" s="257"/>
      <c r="AM100" s="257"/>
      <c r="AN100" s="257"/>
      <c r="AO100" s="257"/>
      <c r="AP100" s="257"/>
      <c r="AQ100" s="257"/>
      <c r="AR100" s="257"/>
      <c r="AS100" s="257"/>
      <c r="AT100" s="257"/>
      <c r="AU100" s="257"/>
      <c r="AV100" s="257"/>
      <c r="AW100" s="257"/>
      <c r="AX100" s="257"/>
      <c r="AY100" s="257"/>
      <c r="AZ100" s="257"/>
      <c r="BA100" s="257"/>
      <c r="BB100" s="257"/>
      <c r="BC100" s="257"/>
      <c r="BD100" s="257"/>
      <c r="BE100" s="257"/>
      <c r="BF100" s="257"/>
      <c r="BG100" s="257"/>
      <c r="BH100" s="257"/>
      <c r="BJ100" s="257"/>
      <c r="BK100" s="257"/>
      <c r="BL100" s="257"/>
      <c r="BM100" s="257"/>
      <c r="BN100" s="257"/>
      <c r="BO100" s="257"/>
      <c r="BP100" s="257"/>
      <c r="BQ100" s="257"/>
      <c r="BR100" s="257"/>
      <c r="BS100" s="257"/>
      <c r="BT100" s="257"/>
      <c r="BV100" s="257"/>
      <c r="BW100" s="257"/>
      <c r="BX100" s="257"/>
      <c r="BY100" s="257"/>
      <c r="BZ100" s="257"/>
      <c r="CA100" s="257"/>
      <c r="CB100" s="257"/>
      <c r="CC100" s="257"/>
      <c r="CD100" s="257"/>
      <c r="CE100" s="257"/>
      <c r="CF100" s="257"/>
      <c r="CG100" s="257"/>
      <c r="CH100" s="257"/>
      <c r="CI100" s="257"/>
      <c r="CJ100" s="257"/>
      <c r="CK100" s="257"/>
      <c r="CL100" s="257"/>
      <c r="CM100" s="257"/>
      <c r="CO100" s="257"/>
      <c r="CP100" s="257"/>
      <c r="CQ100" s="257"/>
      <c r="CR100" s="257"/>
      <c r="CS100" s="257"/>
      <c r="CT100" s="257" t="str">
        <f>IF(ISNUMBER(MATCH(CU$1&amp;ROW(),$A:$A,0)),INDEX(#REF!,MATCH(CU$1&amp;ROW(),$A:$A,0))," ")</f>
        <v xml:space="preserve"> </v>
      </c>
      <c r="CU100" s="257" t="str">
        <f>IF(ISNUMBER(MATCH(CV$1&amp;ROW(),$A:$A,0)),INDEX(#REF!,MATCH(CV$1&amp;ROW(),$A:$A,0))," ")</f>
        <v xml:space="preserve"> </v>
      </c>
      <c r="CV100" s="257" t="str">
        <f>IF(ISNUMBER(MATCH(CW$1&amp;ROW(),$A:$A,0)),INDEX(#REF!,MATCH(CW$1&amp;ROW(),$A:$A,0))," ")</f>
        <v xml:space="preserve"> </v>
      </c>
      <c r="CW100" s="257" t="str">
        <f>IF(ISNUMBER(MATCH(CX$1&amp;ROW(),$A:$A,0)),INDEX(#REF!,MATCH(CX$1&amp;ROW(),$A:$A,0))," ")</f>
        <v xml:space="preserve"> </v>
      </c>
    </row>
    <row r="101" spans="1:101" s="257" customFormat="1" x14ac:dyDescent="0.2">
      <c r="A101" s="257" t="str">
        <f>Chart_list_net!A103&amp;Chart_list_net!C103</f>
        <v>GT6</v>
      </c>
    </row>
    <row r="102" spans="1:101" x14ac:dyDescent="0.2">
      <c r="A102" s="257" t="str">
        <f>Chart_list_net!A104&amp;Chart_list_net!C104</f>
        <v>HOME_BICYCLES2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  <c r="AA102" s="257"/>
      <c r="AB102" s="257"/>
      <c r="AC102" s="257"/>
      <c r="AD102" s="257"/>
      <c r="AE102" s="257"/>
      <c r="AF102" s="257"/>
      <c r="AH102" s="257"/>
      <c r="AI102" s="257"/>
      <c r="AJ102" s="257"/>
      <c r="AK102" s="257"/>
      <c r="AL102" s="257"/>
      <c r="AM102" s="257"/>
      <c r="AN102" s="257"/>
      <c r="AO102" s="257"/>
      <c r="AP102" s="257"/>
      <c r="AQ102" s="257"/>
      <c r="AR102" s="257"/>
      <c r="AS102" s="257"/>
      <c r="AT102" s="257"/>
      <c r="AU102" s="257"/>
      <c r="AV102" s="257"/>
      <c r="AW102" s="257"/>
      <c r="AX102" s="257"/>
      <c r="AY102" s="257"/>
      <c r="AZ102" s="257"/>
      <c r="BA102" s="257"/>
      <c r="BB102" s="257"/>
      <c r="BC102" s="257"/>
      <c r="BD102" s="257"/>
      <c r="BE102" s="257"/>
      <c r="BF102" s="257"/>
      <c r="BG102" s="257"/>
      <c r="BH102" s="257"/>
      <c r="BJ102" s="257"/>
      <c r="BK102" s="257"/>
      <c r="BL102" s="257"/>
      <c r="BM102" s="257"/>
      <c r="BN102" s="257"/>
      <c r="BO102" s="257"/>
      <c r="BP102" s="257"/>
      <c r="BQ102" s="257"/>
      <c r="BR102" s="257"/>
      <c r="BS102" s="257"/>
      <c r="BT102" s="257"/>
      <c r="BV102" s="257"/>
      <c r="BW102" s="257"/>
      <c r="BX102" s="257"/>
      <c r="BY102" s="257"/>
      <c r="BZ102" s="257"/>
      <c r="CA102" s="257"/>
      <c r="CB102" s="257"/>
      <c r="CC102" s="257"/>
      <c r="CD102" s="257"/>
      <c r="CE102" s="257"/>
      <c r="CF102" s="257"/>
      <c r="CG102" s="257"/>
      <c r="CH102" s="257"/>
      <c r="CI102" s="257"/>
      <c r="CJ102" s="257"/>
      <c r="CK102" s="257"/>
      <c r="CL102" s="257"/>
      <c r="CM102" s="257"/>
      <c r="CO102" s="257"/>
      <c r="CP102" s="257"/>
      <c r="CQ102" s="257"/>
      <c r="CR102" s="257"/>
      <c r="CS102" s="257"/>
      <c r="CT102" s="257" t="str">
        <f>IF(ISNUMBER(MATCH(CU$1&amp;ROW(),$A:$A,0)),INDEX(#REF!,MATCH(CU$1&amp;ROW(),$A:$A,0))," ")</f>
        <v xml:space="preserve"> </v>
      </c>
      <c r="CU102" s="257" t="str">
        <f>IF(ISNUMBER(MATCH(CV$1&amp;ROW(),$A:$A,0)),INDEX(#REF!,MATCH(CV$1&amp;ROW(),$A:$A,0))," ")</f>
        <v xml:space="preserve"> </v>
      </c>
      <c r="CV102" s="257" t="str">
        <f>IF(ISNUMBER(MATCH(CW$1&amp;ROW(),$A:$A,0)),INDEX(#REF!,MATCH(CW$1&amp;ROW(),$A:$A,0))," ")</f>
        <v xml:space="preserve"> </v>
      </c>
      <c r="CW102" s="257" t="str">
        <f>IF(ISNUMBER(MATCH(CX$1&amp;ROW(),$A:$A,0)),INDEX(#REF!,MATCH(CX$1&amp;ROW(),$A:$A,0))," ")</f>
        <v xml:space="preserve"> </v>
      </c>
    </row>
    <row r="103" spans="1:101" x14ac:dyDescent="0.2">
      <c r="A103" s="257" t="str">
        <f>Chart_list_net!A105&amp;Chart_list_net!C105</f>
        <v>HAIBIKE2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  <c r="AA103" s="257"/>
      <c r="AB103" s="257"/>
      <c r="AC103" s="257"/>
      <c r="AD103" s="257"/>
      <c r="AE103" s="257"/>
      <c r="AF103" s="257"/>
      <c r="AH103" s="257"/>
      <c r="AI103" s="257"/>
      <c r="AJ103" s="257"/>
      <c r="AK103" s="257"/>
      <c r="AL103" s="257"/>
      <c r="AM103" s="257"/>
      <c r="AN103" s="257"/>
      <c r="AO103" s="257"/>
      <c r="AP103" s="257"/>
      <c r="AQ103" s="257"/>
      <c r="AR103" s="257"/>
      <c r="AS103" s="257"/>
      <c r="AT103" s="257"/>
      <c r="AU103" s="257"/>
      <c r="AV103" s="257"/>
      <c r="AW103" s="257"/>
      <c r="AX103" s="257"/>
      <c r="AY103" s="257"/>
      <c r="AZ103" s="257"/>
      <c r="BA103" s="257"/>
      <c r="BB103" s="257"/>
      <c r="BC103" s="257"/>
      <c r="BD103" s="257"/>
      <c r="BE103" s="257"/>
      <c r="BF103" s="257"/>
      <c r="BG103" s="257"/>
      <c r="BH103" s="257"/>
      <c r="BJ103" s="257"/>
      <c r="BK103" s="257"/>
      <c r="BL103" s="257"/>
      <c r="BM103" s="257"/>
      <c r="BN103" s="257"/>
      <c r="BO103" s="257"/>
      <c r="BP103" s="257"/>
      <c r="BQ103" s="257"/>
      <c r="BR103" s="257"/>
      <c r="BS103" s="257"/>
      <c r="BT103" s="257"/>
      <c r="BV103" s="257"/>
      <c r="BW103" s="257"/>
      <c r="BX103" s="257"/>
      <c r="BY103" s="257"/>
      <c r="BZ103" s="257"/>
      <c r="CA103" s="257"/>
      <c r="CB103" s="257"/>
      <c r="CC103" s="257"/>
      <c r="CD103" s="257"/>
      <c r="CE103" s="257"/>
      <c r="CF103" s="257"/>
      <c r="CG103" s="257"/>
      <c r="CH103" s="257"/>
      <c r="CI103" s="257"/>
      <c r="CJ103" s="257"/>
      <c r="CK103" s="257"/>
      <c r="CL103" s="257"/>
      <c r="CM103" s="257"/>
      <c r="CO103" s="257"/>
      <c r="CP103" s="257"/>
      <c r="CQ103" s="257"/>
      <c r="CR103" s="257"/>
      <c r="CS103" s="257"/>
      <c r="CT103" s="257" t="str">
        <f>IF(ISNUMBER(MATCH(CU$1&amp;ROW(),$A:$A,0)),INDEX(#REF!,MATCH(CU$1&amp;ROW(),$A:$A,0))," ")</f>
        <v xml:space="preserve"> </v>
      </c>
      <c r="CU103" s="257" t="str">
        <f>IF(ISNUMBER(MATCH(CV$1&amp;ROW(),$A:$A,0)),INDEX(#REF!,MATCH(CV$1&amp;ROW(),$A:$A,0))," ")</f>
        <v xml:space="preserve"> </v>
      </c>
      <c r="CV103" s="257" t="str">
        <f>IF(ISNUMBER(MATCH(CW$1&amp;ROW(),$A:$A,0)),INDEX(#REF!,MATCH(CW$1&amp;ROW(),$A:$A,0))," ")</f>
        <v xml:space="preserve"> </v>
      </c>
      <c r="CW103" s="257" t="str">
        <f>IF(ISNUMBER(MATCH(CX$1&amp;ROW(),$A:$A,0)),INDEX(#REF!,MATCH(CX$1&amp;ROW(),$A:$A,0))," ")</f>
        <v xml:space="preserve"> </v>
      </c>
    </row>
    <row r="104" spans="1:101" x14ac:dyDescent="0.2">
      <c r="A104" s="257" t="str">
        <f>Chart_list_net!A106&amp;Chart_list_net!C106</f>
        <v>INTENSE2</v>
      </c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  <c r="AA104" s="257"/>
      <c r="AB104" s="257"/>
      <c r="AC104" s="257"/>
      <c r="AD104" s="257"/>
      <c r="AE104" s="257"/>
      <c r="AF104" s="257"/>
      <c r="AH104" s="257"/>
      <c r="AI104" s="257"/>
      <c r="AJ104" s="257"/>
      <c r="AK104" s="257"/>
      <c r="AL104" s="257"/>
      <c r="AM104" s="257"/>
      <c r="AN104" s="257"/>
      <c r="AO104" s="257"/>
      <c r="AP104" s="257"/>
      <c r="AQ104" s="257"/>
      <c r="AR104" s="257"/>
      <c r="AS104" s="257"/>
      <c r="AT104" s="257"/>
      <c r="AU104" s="257"/>
      <c r="AV104" s="257"/>
      <c r="AW104" s="257"/>
      <c r="AX104" s="257"/>
      <c r="AY104" s="257"/>
      <c r="AZ104" s="257"/>
      <c r="BA104" s="257"/>
      <c r="BB104" s="257"/>
      <c r="BC104" s="257"/>
      <c r="BD104" s="257"/>
      <c r="BE104" s="257"/>
      <c r="BF104" s="257"/>
      <c r="BG104" s="257"/>
      <c r="BH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257"/>
      <c r="BV104" s="257"/>
      <c r="BW104" s="257"/>
      <c r="BX104" s="257"/>
      <c r="BY104" s="257"/>
      <c r="BZ104" s="257"/>
      <c r="CA104" s="257"/>
      <c r="CB104" s="257"/>
      <c r="CC104" s="257"/>
      <c r="CD104" s="257"/>
      <c r="CE104" s="257"/>
      <c r="CF104" s="257"/>
      <c r="CG104" s="257"/>
      <c r="CH104" s="257"/>
      <c r="CI104" s="257"/>
      <c r="CJ104" s="257"/>
      <c r="CK104" s="257"/>
      <c r="CL104" s="257"/>
      <c r="CM104" s="257"/>
      <c r="CO104" s="257"/>
      <c r="CP104" s="257"/>
      <c r="CQ104" s="257"/>
      <c r="CR104" s="257"/>
      <c r="CS104" s="257"/>
      <c r="CT104" s="257" t="str">
        <f>IF(ISNUMBER(MATCH(CU$1&amp;ROW(),$A:$A,0)),INDEX(#REF!,MATCH(CU$1&amp;ROW(),$A:$A,0))," ")</f>
        <v xml:space="preserve"> </v>
      </c>
      <c r="CU104" s="257" t="str">
        <f>IF(ISNUMBER(MATCH(CV$1&amp;ROW(),$A:$A,0)),INDEX(#REF!,MATCH(CV$1&amp;ROW(),$A:$A,0))," ")</f>
        <v xml:space="preserve"> </v>
      </c>
      <c r="CV104" s="257" t="str">
        <f>IF(ISNUMBER(MATCH(CW$1&amp;ROW(),$A:$A,0)),INDEX(#REF!,MATCH(CW$1&amp;ROW(),$A:$A,0))," ")</f>
        <v xml:space="preserve"> </v>
      </c>
      <c r="CW104" s="257" t="str">
        <f>IF(ISNUMBER(MATCH(CX$1&amp;ROW(),$A:$A,0)),INDEX(#REF!,MATCH(CX$1&amp;ROW(),$A:$A,0))," ")</f>
        <v xml:space="preserve"> </v>
      </c>
    </row>
    <row r="105" spans="1:101" x14ac:dyDescent="0.2">
      <c r="A105" s="257" t="str">
        <f>Chart_list_net!A107&amp;Chart_list_net!C107</f>
        <v>INTENSE3</v>
      </c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  <c r="AA105" s="257"/>
      <c r="AB105" s="257"/>
      <c r="AC105" s="257"/>
      <c r="AD105" s="257"/>
      <c r="AE105" s="257"/>
      <c r="AF105" s="257"/>
      <c r="AH105" s="257"/>
      <c r="AI105" s="257"/>
      <c r="AJ105" s="257"/>
      <c r="AK105" s="257"/>
      <c r="AL105" s="257"/>
      <c r="AM105" s="257"/>
      <c r="AN105" s="257"/>
      <c r="AO105" s="257"/>
      <c r="AP105" s="257"/>
      <c r="AQ105" s="257"/>
      <c r="AR105" s="257"/>
      <c r="AS105" s="257"/>
      <c r="AT105" s="257"/>
      <c r="AU105" s="257"/>
      <c r="AV105" s="257"/>
      <c r="AW105" s="257"/>
      <c r="AX105" s="257"/>
      <c r="AY105" s="257"/>
      <c r="AZ105" s="257"/>
      <c r="BA105" s="257"/>
      <c r="BB105" s="257"/>
      <c r="BC105" s="257"/>
      <c r="BD105" s="257"/>
      <c r="BE105" s="257"/>
      <c r="BF105" s="257"/>
      <c r="BG105" s="257"/>
      <c r="BH105" s="257"/>
      <c r="BJ105" s="257"/>
      <c r="BK105" s="257"/>
      <c r="BL105" s="257"/>
      <c r="BM105" s="257"/>
      <c r="BN105" s="257"/>
      <c r="BO105" s="257"/>
      <c r="BP105" s="257"/>
      <c r="BQ105" s="257"/>
      <c r="BR105" s="257"/>
      <c r="BS105" s="257"/>
      <c r="BT105" s="257"/>
      <c r="BV105" s="257"/>
      <c r="BW105" s="257"/>
      <c r="BX105" s="257"/>
      <c r="BY105" s="257"/>
      <c r="BZ105" s="257"/>
      <c r="CA105" s="257"/>
      <c r="CB105" s="257"/>
      <c r="CC105" s="257"/>
      <c r="CD105" s="257"/>
      <c r="CE105" s="257"/>
      <c r="CF105" s="257"/>
      <c r="CG105" s="257"/>
      <c r="CH105" s="257"/>
      <c r="CI105" s="257"/>
      <c r="CJ105" s="257"/>
      <c r="CK105" s="257"/>
      <c r="CL105" s="257"/>
      <c r="CM105" s="257"/>
      <c r="CO105" s="257"/>
      <c r="CP105" s="257"/>
      <c r="CQ105" s="257"/>
      <c r="CR105" s="257"/>
      <c r="CS105" s="257"/>
      <c r="CT105" s="257" t="str">
        <f>IF(ISNUMBER(MATCH(CU$1&amp;ROW(),$A:$A,0)),INDEX(#REF!,MATCH(CU$1&amp;ROW(),$A:$A,0))," ")</f>
        <v xml:space="preserve"> </v>
      </c>
      <c r="CU105" s="257" t="str">
        <f>IF(ISNUMBER(MATCH(CV$1&amp;ROW(),$A:$A,0)),INDEX(#REF!,MATCH(CV$1&amp;ROW(),$A:$A,0))," ")</f>
        <v xml:space="preserve"> </v>
      </c>
      <c r="CV105" s="257" t="str">
        <f>IF(ISNUMBER(MATCH(CW$1&amp;ROW(),$A:$A,0)),INDEX(#REF!,MATCH(CW$1&amp;ROW(),$A:$A,0))," ")</f>
        <v xml:space="preserve"> </v>
      </c>
      <c r="CW105" s="257" t="str">
        <f>IF(ISNUMBER(MATCH(CX$1&amp;ROW(),$A:$A,0)),INDEX(#REF!,MATCH(CX$1&amp;ROW(),$A:$A,0))," ")</f>
        <v xml:space="preserve"> </v>
      </c>
    </row>
    <row r="106" spans="1:101" x14ac:dyDescent="0.2">
      <c r="A106" s="257" t="str">
        <f>Chart_list_net!A108&amp;Chart_list_net!C108</f>
        <v>INTENSE4</v>
      </c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  <c r="AA106" s="257"/>
      <c r="AB106" s="257"/>
      <c r="AC106" s="257"/>
      <c r="AD106" s="257"/>
      <c r="AE106" s="257"/>
      <c r="AF106" s="257"/>
      <c r="AH106" s="257"/>
      <c r="AI106" s="257"/>
      <c r="AJ106" s="257"/>
      <c r="AK106" s="257"/>
      <c r="AL106" s="257"/>
      <c r="AM106" s="257"/>
      <c r="AN106" s="257"/>
      <c r="AO106" s="257"/>
      <c r="AP106" s="257"/>
      <c r="AQ106" s="257"/>
      <c r="AR106" s="257"/>
      <c r="AS106" s="257"/>
      <c r="AT106" s="257"/>
      <c r="AU106" s="257"/>
      <c r="AV106" s="257"/>
      <c r="AW106" s="257"/>
      <c r="AX106" s="257"/>
      <c r="AY106" s="257"/>
      <c r="AZ106" s="257"/>
      <c r="BA106" s="257"/>
      <c r="BB106" s="257"/>
      <c r="BC106" s="257"/>
      <c r="BD106" s="257"/>
      <c r="BE106" s="257"/>
      <c r="BF106" s="257"/>
      <c r="BG106" s="257"/>
      <c r="BH106" s="257"/>
      <c r="BJ106" s="257"/>
      <c r="BK106" s="257"/>
      <c r="BL106" s="257"/>
      <c r="BM106" s="257"/>
      <c r="BN106" s="257"/>
      <c r="BO106" s="257"/>
      <c r="BP106" s="257"/>
      <c r="BQ106" s="257"/>
      <c r="BR106" s="257"/>
      <c r="BS106" s="257"/>
      <c r="BT106" s="257"/>
      <c r="BV106" s="257"/>
      <c r="BW106" s="257"/>
      <c r="BX106" s="257"/>
      <c r="BY106" s="257"/>
      <c r="BZ106" s="257"/>
      <c r="CA106" s="257"/>
      <c r="CB106" s="257"/>
      <c r="CC106" s="257"/>
      <c r="CD106" s="257"/>
      <c r="CE106" s="257"/>
      <c r="CF106" s="257"/>
      <c r="CG106" s="257"/>
      <c r="CH106" s="257"/>
      <c r="CI106" s="257"/>
      <c r="CJ106" s="257"/>
      <c r="CK106" s="257"/>
      <c r="CL106" s="257"/>
      <c r="CM106" s="257"/>
      <c r="CO106" s="257"/>
      <c r="CP106" s="257"/>
      <c r="CQ106" s="257"/>
      <c r="CR106" s="257"/>
      <c r="CS106" s="257"/>
      <c r="CT106" s="257" t="str">
        <f>IF(ISNUMBER(MATCH(CU$1&amp;ROW(),$A:$A,0)),INDEX(#REF!,MATCH(CU$1&amp;ROW(),$A:$A,0))," ")</f>
        <v xml:space="preserve"> </v>
      </c>
      <c r="CU106" s="257" t="str">
        <f>IF(ISNUMBER(MATCH(CV$1&amp;ROW(),$A:$A,0)),INDEX(#REF!,MATCH(CV$1&amp;ROW(),$A:$A,0))," ")</f>
        <v xml:space="preserve"> </v>
      </c>
      <c r="CV106" s="257" t="str">
        <f>IF(ISNUMBER(MATCH(CW$1&amp;ROW(),$A:$A,0)),INDEX(#REF!,MATCH(CW$1&amp;ROW(),$A:$A,0))," ")</f>
        <v xml:space="preserve"> </v>
      </c>
      <c r="CW106" s="257" t="str">
        <f>IF(ISNUMBER(MATCH(CX$1&amp;ROW(),$A:$A,0)),INDEX(#REF!,MATCH(CX$1&amp;ROW(),$A:$A,0))," ")</f>
        <v xml:space="preserve"> </v>
      </c>
    </row>
    <row r="107" spans="1:101" x14ac:dyDescent="0.2">
      <c r="A107" s="257" t="str">
        <f>Chart_list_net!A109&amp;Chart_list_net!C109</f>
        <v>INTENSE5</v>
      </c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H107" s="257"/>
      <c r="AI107" s="257"/>
      <c r="AJ107" s="257"/>
      <c r="AK107" s="257"/>
      <c r="AL107" s="257"/>
      <c r="AM107" s="257"/>
      <c r="AN107" s="257"/>
      <c r="AO107" s="257"/>
      <c r="AP107" s="257"/>
      <c r="AQ107" s="257"/>
      <c r="AR107" s="257"/>
      <c r="AS107" s="257"/>
      <c r="AT107" s="257"/>
      <c r="AU107" s="257"/>
      <c r="AV107" s="257"/>
      <c r="AW107" s="257"/>
      <c r="AX107" s="257"/>
      <c r="AY107" s="257"/>
      <c r="AZ107" s="257"/>
      <c r="BA107" s="257"/>
      <c r="BB107" s="257"/>
      <c r="BC107" s="257"/>
      <c r="BD107" s="257"/>
      <c r="BE107" s="257"/>
      <c r="BF107" s="257"/>
      <c r="BG107" s="257"/>
      <c r="BH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257"/>
      <c r="BV107" s="257"/>
      <c r="BW107" s="257"/>
      <c r="BX107" s="257"/>
      <c r="BY107" s="257"/>
      <c r="BZ107" s="257"/>
      <c r="CA107" s="257"/>
      <c r="CB107" s="257"/>
      <c r="CC107" s="257"/>
      <c r="CD107" s="257"/>
      <c r="CE107" s="257"/>
      <c r="CF107" s="257"/>
      <c r="CG107" s="257"/>
      <c r="CH107" s="257"/>
      <c r="CI107" s="257"/>
      <c r="CJ107" s="257"/>
      <c r="CK107" s="257"/>
      <c r="CL107" s="257"/>
      <c r="CM107" s="257"/>
      <c r="CO107" s="257"/>
      <c r="CP107" s="257"/>
      <c r="CQ107" s="257"/>
      <c r="CR107" s="257"/>
      <c r="CS107" s="257"/>
      <c r="CT107" s="257" t="str">
        <f>IF(ISNUMBER(MATCH(CU$1&amp;ROW(),$A:$A,0)),INDEX(#REF!,MATCH(CU$1&amp;ROW(),$A:$A,0))," ")</f>
        <v xml:space="preserve"> </v>
      </c>
      <c r="CU107" s="257" t="str">
        <f>IF(ISNUMBER(MATCH(CV$1&amp;ROW(),$A:$A,0)),INDEX(#REF!,MATCH(CV$1&amp;ROW(),$A:$A,0))," ")</f>
        <v xml:space="preserve"> </v>
      </c>
      <c r="CV107" s="257" t="str">
        <f>IF(ISNUMBER(MATCH(CW$1&amp;ROW(),$A:$A,0)),INDEX(#REF!,MATCH(CW$1&amp;ROW(),$A:$A,0))," ")</f>
        <v xml:space="preserve"> </v>
      </c>
      <c r="CW107" s="257" t="str">
        <f>IF(ISNUMBER(MATCH(CX$1&amp;ROW(),$A:$A,0)),INDEX(#REF!,MATCH(CX$1&amp;ROW(),$A:$A,0))," ")</f>
        <v xml:space="preserve"> </v>
      </c>
    </row>
    <row r="108" spans="1:101" x14ac:dyDescent="0.2">
      <c r="A108" s="257" t="str">
        <f>Chart_list_net!A110&amp;Chart_list_net!C110</f>
        <v>INTENSE6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H108" s="257"/>
      <c r="AI108" s="257"/>
      <c r="AJ108" s="257"/>
      <c r="AK108" s="257"/>
      <c r="AL108" s="257"/>
      <c r="AM108" s="257"/>
      <c r="AN108" s="257"/>
      <c r="AO108" s="257"/>
      <c r="AP108" s="257"/>
      <c r="AQ108" s="257"/>
      <c r="AR108" s="257"/>
      <c r="AS108" s="257"/>
      <c r="AT108" s="257"/>
      <c r="AU108" s="257"/>
      <c r="AV108" s="257"/>
      <c r="AW108" s="257"/>
      <c r="AX108" s="257"/>
      <c r="AY108" s="257"/>
      <c r="AZ108" s="257"/>
      <c r="BA108" s="257"/>
      <c r="BB108" s="257"/>
      <c r="BC108" s="257"/>
      <c r="BD108" s="257"/>
      <c r="BE108" s="257"/>
      <c r="BF108" s="257"/>
      <c r="BG108" s="257"/>
      <c r="BH108" s="257"/>
      <c r="BJ108" s="257"/>
      <c r="BK108" s="257"/>
      <c r="BL108" s="257"/>
      <c r="BM108" s="257"/>
      <c r="BN108" s="257"/>
      <c r="BO108" s="257"/>
      <c r="BP108" s="257"/>
      <c r="BQ108" s="257"/>
      <c r="BR108" s="257"/>
      <c r="BS108" s="257"/>
      <c r="BT108" s="257"/>
      <c r="BV108" s="257"/>
      <c r="BW108" s="257"/>
      <c r="BX108" s="257"/>
      <c r="BY108" s="257"/>
      <c r="BZ108" s="257"/>
      <c r="CA108" s="257"/>
      <c r="CB108" s="257"/>
      <c r="CC108" s="257"/>
      <c r="CD108" s="257"/>
      <c r="CE108" s="257"/>
      <c r="CF108" s="257"/>
      <c r="CG108" s="257"/>
      <c r="CH108" s="257"/>
      <c r="CI108" s="257"/>
      <c r="CJ108" s="257"/>
      <c r="CK108" s="257"/>
      <c r="CL108" s="257"/>
      <c r="CM108" s="257"/>
      <c r="CO108" s="257"/>
      <c r="CP108" s="257"/>
      <c r="CQ108" s="257"/>
      <c r="CR108" s="257"/>
      <c r="CS108" s="257"/>
      <c r="CT108" s="257" t="str">
        <f>IF(ISNUMBER(MATCH(CU$1&amp;ROW(),$A:$A,0)),INDEX(#REF!,MATCH(CU$1&amp;ROW(),$A:$A,0))," ")</f>
        <v xml:space="preserve"> </v>
      </c>
      <c r="CU108" s="257" t="str">
        <f>IF(ISNUMBER(MATCH(CV$1&amp;ROW(),$A:$A,0)),INDEX(#REF!,MATCH(CV$1&amp;ROW(),$A:$A,0))," ")</f>
        <v xml:space="preserve"> </v>
      </c>
      <c r="CV108" s="257" t="str">
        <f>IF(ISNUMBER(MATCH(CW$1&amp;ROW(),$A:$A,0)),INDEX(#REF!,MATCH(CW$1&amp;ROW(),$A:$A,0))," ")</f>
        <v xml:space="preserve"> </v>
      </c>
      <c r="CW108" s="257" t="str">
        <f>IF(ISNUMBER(MATCH(CX$1&amp;ROW(),$A:$A,0)),INDEX(#REF!,MATCH(CX$1&amp;ROW(),$A:$A,0))," ")</f>
        <v xml:space="preserve"> </v>
      </c>
    </row>
    <row r="109" spans="1:101" x14ac:dyDescent="0.2">
      <c r="A109" s="257" t="str">
        <f>Chart_list_net!A111&amp;Chart_list_net!C111</f>
        <v>INTENSE7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  <c r="AA109" s="257"/>
      <c r="AB109" s="257"/>
      <c r="AC109" s="257"/>
      <c r="AD109" s="257"/>
      <c r="AE109" s="257"/>
      <c r="AF109" s="257"/>
      <c r="AH109" s="257"/>
      <c r="AI109" s="257"/>
      <c r="AJ109" s="257"/>
      <c r="AK109" s="257"/>
      <c r="AL109" s="257"/>
      <c r="AM109" s="257"/>
      <c r="AN109" s="257"/>
      <c r="AO109" s="257"/>
      <c r="AP109" s="257"/>
      <c r="AQ109" s="257"/>
      <c r="AR109" s="257"/>
      <c r="AS109" s="257"/>
      <c r="AT109" s="257"/>
      <c r="AU109" s="257"/>
      <c r="AV109" s="257"/>
      <c r="AW109" s="257"/>
      <c r="AX109" s="257"/>
      <c r="AY109" s="257"/>
      <c r="AZ109" s="257"/>
      <c r="BA109" s="257"/>
      <c r="BB109" s="257"/>
      <c r="BC109" s="257"/>
      <c r="BD109" s="257"/>
      <c r="BE109" s="257"/>
      <c r="BF109" s="257"/>
      <c r="BG109" s="257"/>
      <c r="BH109" s="257"/>
      <c r="BJ109" s="257"/>
      <c r="BK109" s="257"/>
      <c r="BL109" s="257"/>
      <c r="BM109" s="257"/>
      <c r="BN109" s="257"/>
      <c r="BO109" s="257"/>
      <c r="BP109" s="257"/>
      <c r="BQ109" s="257"/>
      <c r="BR109" s="257"/>
      <c r="BS109" s="257"/>
      <c r="BT109" s="257"/>
      <c r="BV109" s="257"/>
      <c r="BW109" s="257"/>
      <c r="BX109" s="257"/>
      <c r="BY109" s="257"/>
      <c r="BZ109" s="257"/>
      <c r="CA109" s="257"/>
      <c r="CB109" s="257"/>
      <c r="CC109" s="257"/>
      <c r="CD109" s="257"/>
      <c r="CE109" s="257"/>
      <c r="CF109" s="257"/>
      <c r="CG109" s="257"/>
      <c r="CH109" s="257"/>
      <c r="CI109" s="257"/>
      <c r="CJ109" s="257"/>
      <c r="CK109" s="257"/>
      <c r="CL109" s="257"/>
      <c r="CM109" s="257"/>
      <c r="CO109" s="257"/>
      <c r="CP109" s="257"/>
      <c r="CQ109" s="257"/>
      <c r="CR109" s="257"/>
      <c r="CS109" s="257"/>
      <c r="CT109" s="257" t="str">
        <f>IF(ISNUMBER(MATCH(CU$1&amp;ROW(),$A:$A,0)),INDEX(#REF!,MATCH(CU$1&amp;ROW(),$A:$A,0))," ")</f>
        <v xml:space="preserve"> </v>
      </c>
      <c r="CU109" s="257" t="str">
        <f>IF(ISNUMBER(MATCH(CV$1&amp;ROW(),$A:$A,0)),INDEX(#REF!,MATCH(CV$1&amp;ROW(),$A:$A,0))," ")</f>
        <v xml:space="preserve"> </v>
      </c>
      <c r="CV109" s="257" t="str">
        <f>IF(ISNUMBER(MATCH(CW$1&amp;ROW(),$A:$A,0)),INDEX(#REF!,MATCH(CW$1&amp;ROW(),$A:$A,0))," ")</f>
        <v xml:space="preserve"> </v>
      </c>
      <c r="CW109" s="257" t="str">
        <f>IF(ISNUMBER(MATCH(CX$1&amp;ROW(),$A:$A,0)),INDEX(#REF!,MATCH(CX$1&amp;ROW(),$A:$A,0))," ")</f>
        <v xml:space="preserve"> </v>
      </c>
    </row>
    <row r="110" spans="1:101" x14ac:dyDescent="0.2">
      <c r="A110" s="257" t="str">
        <f>Chart_list_net!A112&amp;Chart_list_net!C112</f>
        <v>INTENSE8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H110" s="257"/>
      <c r="AI110" s="257"/>
      <c r="AJ110" s="257"/>
      <c r="AK110" s="257"/>
      <c r="AL110" s="257"/>
      <c r="AM110" s="257"/>
      <c r="AN110" s="257"/>
      <c r="AO110" s="257"/>
      <c r="AP110" s="257"/>
      <c r="AQ110" s="257"/>
      <c r="AR110" s="257"/>
      <c r="AS110" s="257"/>
      <c r="AT110" s="257"/>
      <c r="AU110" s="257"/>
      <c r="AV110" s="257"/>
      <c r="AW110" s="257"/>
      <c r="AX110" s="257"/>
      <c r="AY110" s="257"/>
      <c r="AZ110" s="257"/>
      <c r="BA110" s="257"/>
      <c r="BB110" s="257"/>
      <c r="BC110" s="257"/>
      <c r="BD110" s="257"/>
      <c r="BE110" s="257"/>
      <c r="BF110" s="257"/>
      <c r="BG110" s="257"/>
      <c r="BH110" s="257"/>
      <c r="BJ110" s="257"/>
      <c r="BK110" s="257"/>
      <c r="BL110" s="257"/>
      <c r="BM110" s="257"/>
      <c r="BN110" s="257"/>
      <c r="BO110" s="257"/>
      <c r="BP110" s="257"/>
      <c r="BQ110" s="257"/>
      <c r="BR110" s="257"/>
      <c r="BS110" s="257"/>
      <c r="BT110" s="257"/>
      <c r="BV110" s="257"/>
      <c r="BW110" s="257"/>
      <c r="BX110" s="257"/>
      <c r="BY110" s="257"/>
      <c r="BZ110" s="257"/>
      <c r="CA110" s="257"/>
      <c r="CB110" s="257"/>
      <c r="CC110" s="257"/>
      <c r="CD110" s="257"/>
      <c r="CE110" s="257"/>
      <c r="CF110" s="257"/>
      <c r="CG110" s="257"/>
      <c r="CH110" s="257"/>
      <c r="CI110" s="257"/>
      <c r="CJ110" s="257"/>
      <c r="CK110" s="257"/>
      <c r="CL110" s="257"/>
      <c r="CM110" s="257"/>
      <c r="CO110" s="257"/>
      <c r="CP110" s="257"/>
      <c r="CQ110" s="257"/>
      <c r="CR110" s="257"/>
      <c r="CS110" s="257"/>
      <c r="CT110" s="257" t="str">
        <f>IF(ISNUMBER(MATCH(CU$1&amp;ROW(),$A:$A,0)),INDEX(#REF!,MATCH(CU$1&amp;ROW(),$A:$A,0))," ")</f>
        <v xml:space="preserve"> </v>
      </c>
      <c r="CU110" s="257" t="str">
        <f>IF(ISNUMBER(MATCH(CV$1&amp;ROW(),$A:$A,0)),INDEX(#REF!,MATCH(CV$1&amp;ROW(),$A:$A,0))," ")</f>
        <v xml:space="preserve"> </v>
      </c>
      <c r="CV110" s="257" t="str">
        <f>IF(ISNUMBER(MATCH(CW$1&amp;ROW(),$A:$A,0)),INDEX(#REF!,MATCH(CW$1&amp;ROW(),$A:$A,0))," ")</f>
        <v xml:space="preserve"> </v>
      </c>
      <c r="CW110" s="257" t="str">
        <f>IF(ISNUMBER(MATCH(CX$1&amp;ROW(),$A:$A,0)),INDEX(#REF!,MATCH(CX$1&amp;ROW(),$A:$A,0))," ")</f>
        <v xml:space="preserve"> </v>
      </c>
    </row>
    <row r="111" spans="1:101" x14ac:dyDescent="0.2">
      <c r="A111" s="257" t="str">
        <f>Chart_list_net!A113&amp;Chart_list_net!C113</f>
        <v>INTENSE9</v>
      </c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  <c r="AA111" s="257"/>
      <c r="AB111" s="257"/>
      <c r="AC111" s="257"/>
      <c r="AD111" s="257"/>
      <c r="AE111" s="257"/>
      <c r="AF111" s="257"/>
      <c r="AH111" s="257"/>
      <c r="AI111" s="257"/>
      <c r="AJ111" s="257"/>
      <c r="AK111" s="257"/>
      <c r="AL111" s="257"/>
      <c r="AM111" s="257"/>
      <c r="AN111" s="257"/>
      <c r="AO111" s="257"/>
      <c r="AP111" s="257"/>
      <c r="AQ111" s="257"/>
      <c r="AR111" s="257"/>
      <c r="AS111" s="257"/>
      <c r="AT111" s="257"/>
      <c r="AU111" s="257"/>
      <c r="AV111" s="257"/>
      <c r="AW111" s="257"/>
      <c r="AX111" s="257"/>
      <c r="AY111" s="257"/>
      <c r="AZ111" s="257"/>
      <c r="BA111" s="257"/>
      <c r="BB111" s="257"/>
      <c r="BC111" s="257"/>
      <c r="BD111" s="257"/>
      <c r="BE111" s="257"/>
      <c r="BF111" s="257"/>
      <c r="BG111" s="257"/>
      <c r="BH111" s="257"/>
      <c r="BJ111" s="257"/>
      <c r="BK111" s="257"/>
      <c r="BL111" s="257"/>
      <c r="BM111" s="257"/>
      <c r="BN111" s="257"/>
      <c r="BO111" s="257"/>
      <c r="BP111" s="257"/>
      <c r="BQ111" s="257"/>
      <c r="BR111" s="257"/>
      <c r="BS111" s="257"/>
      <c r="BT111" s="257"/>
      <c r="BV111" s="257"/>
      <c r="BW111" s="257"/>
      <c r="BX111" s="257"/>
      <c r="BY111" s="257"/>
      <c r="BZ111" s="257"/>
      <c r="CA111" s="257"/>
      <c r="CB111" s="257"/>
      <c r="CC111" s="257"/>
      <c r="CD111" s="257"/>
      <c r="CE111" s="257"/>
      <c r="CF111" s="257"/>
      <c r="CG111" s="257"/>
      <c r="CH111" s="257"/>
      <c r="CI111" s="257"/>
      <c r="CJ111" s="257"/>
      <c r="CK111" s="257"/>
      <c r="CL111" s="257"/>
      <c r="CM111" s="257"/>
      <c r="CO111" s="257"/>
      <c r="CP111" s="257"/>
      <c r="CQ111" s="257"/>
      <c r="CR111" s="257"/>
      <c r="CS111" s="257"/>
      <c r="CT111" s="257" t="str">
        <f>IF(ISNUMBER(MATCH(CU$1&amp;ROW(),$A:$A,0)),INDEX(#REF!,MATCH(CU$1&amp;ROW(),$A:$A,0))," ")</f>
        <v xml:space="preserve"> </v>
      </c>
      <c r="CU111" s="257" t="str">
        <f>IF(ISNUMBER(MATCH(CV$1&amp;ROW(),$A:$A,0)),INDEX(#REF!,MATCH(CV$1&amp;ROW(),$A:$A,0))," ")</f>
        <v xml:space="preserve"> </v>
      </c>
      <c r="CV111" s="257" t="str">
        <f>IF(ISNUMBER(MATCH(CW$1&amp;ROW(),$A:$A,0)),INDEX(#REF!,MATCH(CW$1&amp;ROW(),$A:$A,0))," ")</f>
        <v xml:space="preserve"> </v>
      </c>
      <c r="CW111" s="257" t="str">
        <f>IF(ISNUMBER(MATCH(CX$1&amp;ROW(),$A:$A,0)),INDEX(#REF!,MATCH(CX$1&amp;ROW(),$A:$A,0))," ")</f>
        <v xml:space="preserve"> </v>
      </c>
    </row>
    <row r="112" spans="1:101" x14ac:dyDescent="0.2">
      <c r="A112" s="257" t="str">
        <f>Chart_list_net!A114&amp;Chart_list_net!C114</f>
        <v>INTENSE10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  <c r="Z112" s="257"/>
      <c r="AA112" s="257"/>
      <c r="AB112" s="257"/>
      <c r="AC112" s="257"/>
      <c r="AD112" s="257"/>
      <c r="AE112" s="257"/>
      <c r="AF112" s="257"/>
      <c r="AH112" s="257"/>
      <c r="AI112" s="257"/>
      <c r="AJ112" s="257"/>
      <c r="AK112" s="257"/>
      <c r="AL112" s="257"/>
      <c r="AM112" s="257"/>
      <c r="AN112" s="257"/>
      <c r="AO112" s="257"/>
      <c r="AP112" s="257"/>
      <c r="AQ112" s="257"/>
      <c r="AR112" s="257"/>
      <c r="AS112" s="257"/>
      <c r="AT112" s="257"/>
      <c r="AU112" s="257"/>
      <c r="AV112" s="257"/>
      <c r="AW112" s="257"/>
      <c r="AX112" s="257"/>
      <c r="AY112" s="257"/>
      <c r="AZ112" s="257"/>
      <c r="BA112" s="257"/>
      <c r="BB112" s="257"/>
      <c r="BC112" s="257"/>
      <c r="BD112" s="257"/>
      <c r="BE112" s="257"/>
      <c r="BF112" s="257"/>
      <c r="BG112" s="257"/>
      <c r="BH112" s="257"/>
      <c r="BJ112" s="257"/>
      <c r="BK112" s="257"/>
      <c r="BL112" s="257"/>
      <c r="BM112" s="257"/>
      <c r="BN112" s="257"/>
      <c r="BO112" s="257"/>
      <c r="BP112" s="257"/>
      <c r="BQ112" s="257"/>
      <c r="BR112" s="257"/>
      <c r="BS112" s="257"/>
      <c r="BT112" s="257"/>
      <c r="BV112" s="257"/>
      <c r="BW112" s="257"/>
      <c r="BX112" s="257"/>
      <c r="BY112" s="257"/>
      <c r="BZ112" s="257"/>
      <c r="CA112" s="257"/>
      <c r="CB112" s="257"/>
      <c r="CC112" s="257"/>
      <c r="CD112" s="257"/>
      <c r="CE112" s="257"/>
      <c r="CF112" s="257"/>
      <c r="CG112" s="257"/>
      <c r="CH112" s="257"/>
      <c r="CI112" s="257"/>
      <c r="CJ112" s="257"/>
      <c r="CK112" s="257"/>
      <c r="CL112" s="257"/>
      <c r="CM112" s="257"/>
      <c r="CO112" s="257"/>
      <c r="CP112" s="257"/>
      <c r="CQ112" s="257"/>
      <c r="CR112" s="257"/>
      <c r="CS112" s="257"/>
      <c r="CT112" s="257" t="str">
        <f>IF(ISNUMBER(MATCH(CU$1&amp;ROW(),$A:$A,0)),INDEX(#REF!,MATCH(CU$1&amp;ROW(),$A:$A,0))," ")</f>
        <v xml:space="preserve"> </v>
      </c>
      <c r="CU112" s="257" t="str">
        <f>IF(ISNUMBER(MATCH(CV$1&amp;ROW(),$A:$A,0)),INDEX(#REF!,MATCH(CV$1&amp;ROW(),$A:$A,0))," ")</f>
        <v xml:space="preserve"> </v>
      </c>
      <c r="CV112" s="257" t="str">
        <f>IF(ISNUMBER(MATCH(CW$1&amp;ROW(),$A:$A,0)),INDEX(#REF!,MATCH(CW$1&amp;ROW(),$A:$A,0))," ")</f>
        <v xml:space="preserve"> </v>
      </c>
      <c r="CW112" s="257" t="str">
        <f>IF(ISNUMBER(MATCH(CX$1&amp;ROW(),$A:$A,0)),INDEX(#REF!,MATCH(CX$1&amp;ROW(),$A:$A,0))," ")</f>
        <v xml:space="preserve"> </v>
      </c>
    </row>
    <row r="113" spans="1:101" x14ac:dyDescent="0.2">
      <c r="A113" s="257" t="str">
        <f>Chart_list_net!A115&amp;Chart_list_net!C115</f>
        <v>INTENSE11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  <c r="AA113" s="257"/>
      <c r="AB113" s="257"/>
      <c r="AC113" s="257"/>
      <c r="AD113" s="257"/>
      <c r="AE113" s="257"/>
      <c r="AF113" s="257"/>
      <c r="AH113" s="257"/>
      <c r="AI113" s="257"/>
      <c r="AJ113" s="257"/>
      <c r="AK113" s="257"/>
      <c r="AL113" s="257"/>
      <c r="AM113" s="257"/>
      <c r="AN113" s="257"/>
      <c r="AO113" s="257"/>
      <c r="AP113" s="257"/>
      <c r="AQ113" s="257"/>
      <c r="AR113" s="257"/>
      <c r="AS113" s="257"/>
      <c r="AT113" s="257"/>
      <c r="AU113" s="257"/>
      <c r="AV113" s="257"/>
      <c r="AW113" s="257"/>
      <c r="AX113" s="257"/>
      <c r="AY113" s="257"/>
      <c r="AZ113" s="257"/>
      <c r="BA113" s="257"/>
      <c r="BB113" s="257"/>
      <c r="BC113" s="257"/>
      <c r="BD113" s="257"/>
      <c r="BE113" s="257"/>
      <c r="BF113" s="257"/>
      <c r="BG113" s="257"/>
      <c r="BH113" s="257"/>
      <c r="BJ113" s="257"/>
      <c r="BK113" s="257"/>
      <c r="BL113" s="257"/>
      <c r="BM113" s="257"/>
      <c r="BN113" s="257"/>
      <c r="BO113" s="257"/>
      <c r="BP113" s="257"/>
      <c r="BQ113" s="257"/>
      <c r="BR113" s="257"/>
      <c r="BS113" s="257"/>
      <c r="BT113" s="257"/>
      <c r="BV113" s="257"/>
      <c r="BW113" s="257"/>
      <c r="BX113" s="257"/>
      <c r="BY113" s="257"/>
      <c r="BZ113" s="257"/>
      <c r="CA113" s="257"/>
      <c r="CB113" s="257"/>
      <c r="CC113" s="257"/>
      <c r="CD113" s="257"/>
      <c r="CE113" s="257"/>
      <c r="CF113" s="257"/>
      <c r="CG113" s="257"/>
      <c r="CH113" s="257"/>
      <c r="CI113" s="257"/>
      <c r="CJ113" s="257"/>
      <c r="CK113" s="257"/>
      <c r="CL113" s="257"/>
      <c r="CM113" s="257"/>
      <c r="CO113" s="257"/>
      <c r="CP113" s="257"/>
      <c r="CQ113" s="257"/>
      <c r="CR113" s="257"/>
      <c r="CS113" s="257"/>
      <c r="CT113" s="257" t="str">
        <f>IF(ISNUMBER(MATCH(CU$1&amp;ROW(),$A:$A,0)),INDEX(#REF!,MATCH(CU$1&amp;ROW(),$A:$A,0))," ")</f>
        <v xml:space="preserve"> </v>
      </c>
      <c r="CU113" s="257" t="str">
        <f>IF(ISNUMBER(MATCH(CV$1&amp;ROW(),$A:$A,0)),INDEX(#REF!,MATCH(CV$1&amp;ROW(),$A:$A,0))," ")</f>
        <v xml:space="preserve"> </v>
      </c>
      <c r="CV113" s="257" t="str">
        <f>IF(ISNUMBER(MATCH(CW$1&amp;ROW(),$A:$A,0)),INDEX(#REF!,MATCH(CW$1&amp;ROW(),$A:$A,0))," ")</f>
        <v xml:space="preserve"> </v>
      </c>
      <c r="CW113" s="257" t="str">
        <f>IF(ISNUMBER(MATCH(CX$1&amp;ROW(),$A:$A,0)),INDEX(#REF!,MATCH(CX$1&amp;ROW(),$A:$A,0))," ")</f>
        <v xml:space="preserve"> </v>
      </c>
    </row>
    <row r="114" spans="1:101" x14ac:dyDescent="0.2">
      <c r="A114" s="257" t="str">
        <f>Chart_list_net!A116&amp;Chart_list_net!C116</f>
        <v>INTENSE12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  <c r="AA114" s="257"/>
      <c r="AB114" s="257"/>
      <c r="AC114" s="257"/>
      <c r="AD114" s="257"/>
      <c r="AE114" s="257"/>
      <c r="AF114" s="257"/>
      <c r="AH114" s="257"/>
      <c r="AI114" s="257"/>
      <c r="AJ114" s="257"/>
      <c r="AK114" s="257"/>
      <c r="AL114" s="257"/>
      <c r="AM114" s="257"/>
      <c r="AN114" s="257"/>
      <c r="AO114" s="257"/>
      <c r="AP114" s="257"/>
      <c r="AQ114" s="257"/>
      <c r="AR114" s="257"/>
      <c r="AS114" s="257"/>
      <c r="AT114" s="257"/>
      <c r="AU114" s="257"/>
      <c r="AV114" s="257"/>
      <c r="AW114" s="257"/>
      <c r="AX114" s="257"/>
      <c r="AY114" s="257"/>
      <c r="AZ114" s="257"/>
      <c r="BA114" s="257"/>
      <c r="BB114" s="257"/>
      <c r="BC114" s="257"/>
      <c r="BD114" s="257"/>
      <c r="BE114" s="257"/>
      <c r="BF114" s="257"/>
      <c r="BG114" s="257"/>
      <c r="BH114" s="257"/>
      <c r="BJ114" s="257"/>
      <c r="BK114" s="257"/>
      <c r="BL114" s="257"/>
      <c r="BM114" s="257"/>
      <c r="BN114" s="257"/>
      <c r="BO114" s="257"/>
      <c r="BP114" s="257"/>
      <c r="BQ114" s="257"/>
      <c r="BR114" s="257"/>
      <c r="BS114" s="257"/>
      <c r="BT114" s="257"/>
      <c r="BV114" s="257"/>
      <c r="BW114" s="257"/>
      <c r="BX114" s="257"/>
      <c r="BY114" s="257"/>
      <c r="BZ114" s="257"/>
      <c r="CA114" s="257"/>
      <c r="CB114" s="257"/>
      <c r="CC114" s="257"/>
      <c r="CD114" s="257"/>
      <c r="CE114" s="257"/>
      <c r="CF114" s="257"/>
      <c r="CG114" s="257"/>
      <c r="CH114" s="257"/>
      <c r="CI114" s="257"/>
      <c r="CJ114" s="257"/>
      <c r="CK114" s="257"/>
      <c r="CL114" s="257"/>
      <c r="CM114" s="257"/>
      <c r="CO114" s="257"/>
      <c r="CP114" s="257"/>
      <c r="CQ114" s="257"/>
      <c r="CR114" s="257"/>
      <c r="CS114" s="257"/>
      <c r="CT114" s="257" t="str">
        <f>IF(ISNUMBER(MATCH(CU$1&amp;ROW(),$A:$A,0)),INDEX(#REF!,MATCH(CU$1&amp;ROW(),$A:$A,0))," ")</f>
        <v xml:space="preserve"> </v>
      </c>
      <c r="CU114" s="257" t="str">
        <f>IF(ISNUMBER(MATCH(CV$1&amp;ROW(),$A:$A,0)),INDEX(#REF!,MATCH(CV$1&amp;ROW(),$A:$A,0))," ")</f>
        <v xml:space="preserve"> </v>
      </c>
      <c r="CV114" s="257" t="str">
        <f>IF(ISNUMBER(MATCH(CW$1&amp;ROW(),$A:$A,0)),INDEX(#REF!,MATCH(CW$1&amp;ROW(),$A:$A,0))," ")</f>
        <v xml:space="preserve"> </v>
      </c>
      <c r="CW114" s="257" t="str">
        <f>IF(ISNUMBER(MATCH(CX$1&amp;ROW(),$A:$A,0)),INDEX(#REF!,MATCH(CX$1&amp;ROW(),$A:$A,0))," ")</f>
        <v xml:space="preserve"> </v>
      </c>
    </row>
    <row r="115" spans="1:101" x14ac:dyDescent="0.2">
      <c r="A115" s="257" t="str">
        <f>Chart_list_net!A117&amp;Chart_list_net!C117</f>
        <v>INTENSE13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  <c r="AA115" s="257"/>
      <c r="AB115" s="257"/>
      <c r="AC115" s="257"/>
      <c r="AD115" s="257"/>
      <c r="AE115" s="257"/>
      <c r="AF115" s="257"/>
      <c r="AH115" s="257"/>
      <c r="AI115" s="257"/>
      <c r="AJ115" s="257"/>
      <c r="AK115" s="257"/>
      <c r="AL115" s="257"/>
      <c r="AM115" s="257"/>
      <c r="AN115" s="257"/>
      <c r="AO115" s="257"/>
      <c r="AP115" s="257"/>
      <c r="AQ115" s="257"/>
      <c r="AR115" s="257"/>
      <c r="AS115" s="257"/>
      <c r="AT115" s="257"/>
      <c r="AU115" s="257"/>
      <c r="AV115" s="257"/>
      <c r="AW115" s="257"/>
      <c r="AX115" s="257"/>
      <c r="AY115" s="257"/>
      <c r="AZ115" s="257"/>
      <c r="BA115" s="257"/>
      <c r="BB115" s="257"/>
      <c r="BC115" s="257"/>
      <c r="BD115" s="257"/>
      <c r="BE115" s="257"/>
      <c r="BF115" s="257"/>
      <c r="BG115" s="257"/>
      <c r="BH115" s="257"/>
      <c r="BJ115" s="257"/>
      <c r="BK115" s="257"/>
      <c r="BL115" s="257"/>
      <c r="BM115" s="257"/>
      <c r="BN115" s="257"/>
      <c r="BO115" s="257"/>
      <c r="BP115" s="257"/>
      <c r="BQ115" s="257"/>
      <c r="BR115" s="257"/>
      <c r="BS115" s="257"/>
      <c r="BT115" s="257"/>
      <c r="BV115" s="257"/>
      <c r="BW115" s="257"/>
      <c r="BX115" s="257"/>
      <c r="BY115" s="257"/>
      <c r="BZ115" s="257"/>
      <c r="CA115" s="257"/>
      <c r="CB115" s="257"/>
      <c r="CC115" s="257"/>
      <c r="CD115" s="257"/>
      <c r="CE115" s="257"/>
      <c r="CF115" s="257"/>
      <c r="CG115" s="257"/>
      <c r="CH115" s="257"/>
      <c r="CI115" s="257"/>
      <c r="CJ115" s="257"/>
      <c r="CK115" s="257"/>
      <c r="CL115" s="257"/>
      <c r="CM115" s="257"/>
      <c r="CO115" s="257"/>
      <c r="CP115" s="257"/>
      <c r="CQ115" s="257"/>
      <c r="CR115" s="257"/>
      <c r="CS115" s="257"/>
      <c r="CT115" s="257" t="str">
        <f>IF(ISNUMBER(MATCH(CU$1&amp;ROW(),$A:$A,0)),INDEX(#REF!,MATCH(CU$1&amp;ROW(),$A:$A,0))," ")</f>
        <v xml:space="preserve"> </v>
      </c>
      <c r="CU115" s="257" t="str">
        <f>IF(ISNUMBER(MATCH(CV$1&amp;ROW(),$A:$A,0)),INDEX(#REF!,MATCH(CV$1&amp;ROW(),$A:$A,0))," ")</f>
        <v xml:space="preserve"> </v>
      </c>
      <c r="CV115" s="257" t="str">
        <f>IF(ISNUMBER(MATCH(CW$1&amp;ROW(),$A:$A,0)),INDEX(#REF!,MATCH(CW$1&amp;ROW(),$A:$A,0))," ")</f>
        <v xml:space="preserve"> </v>
      </c>
      <c r="CW115" s="257" t="str">
        <f>IF(ISNUMBER(MATCH(CX$1&amp;ROW(),$A:$A,0)),INDEX(#REF!,MATCH(CX$1&amp;ROW(),$A:$A,0))," ")</f>
        <v xml:space="preserve"> </v>
      </c>
    </row>
    <row r="116" spans="1:101" x14ac:dyDescent="0.2">
      <c r="A116" s="257" t="str">
        <f>Chart_list_net!A118&amp;Chart_list_net!C118</f>
        <v>INTENSE14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H116" s="257"/>
      <c r="AI116" s="257"/>
      <c r="AJ116" s="257"/>
      <c r="AK116" s="257"/>
      <c r="AL116" s="257"/>
      <c r="AM116" s="257"/>
      <c r="AN116" s="257"/>
      <c r="AO116" s="257"/>
      <c r="AP116" s="257"/>
      <c r="AQ116" s="257"/>
      <c r="AR116" s="257"/>
      <c r="AS116" s="257"/>
      <c r="AT116" s="257"/>
      <c r="AU116" s="257"/>
      <c r="AV116" s="257"/>
      <c r="AW116" s="257"/>
      <c r="AX116" s="257"/>
      <c r="AY116" s="257"/>
      <c r="AZ116" s="257"/>
      <c r="BA116" s="257"/>
      <c r="BB116" s="257"/>
      <c r="BC116" s="257"/>
      <c r="BD116" s="257"/>
      <c r="BE116" s="257"/>
      <c r="BF116" s="257"/>
      <c r="BG116" s="257"/>
      <c r="BH116" s="257"/>
      <c r="BJ116" s="257"/>
      <c r="BK116" s="257"/>
      <c r="BL116" s="257"/>
      <c r="BM116" s="257"/>
      <c r="BN116" s="257"/>
      <c r="BO116" s="257"/>
      <c r="BP116" s="257"/>
      <c r="BQ116" s="257"/>
      <c r="BR116" s="257"/>
      <c r="BS116" s="257"/>
      <c r="BT116" s="257"/>
      <c r="BV116" s="257"/>
      <c r="BW116" s="257"/>
      <c r="BX116" s="257"/>
      <c r="BY116" s="257"/>
      <c r="BZ116" s="257"/>
      <c r="CA116" s="257"/>
      <c r="CB116" s="257"/>
      <c r="CC116" s="257"/>
      <c r="CD116" s="257"/>
      <c r="CE116" s="257"/>
      <c r="CF116" s="257"/>
      <c r="CG116" s="257"/>
      <c r="CH116" s="257"/>
      <c r="CI116" s="257"/>
      <c r="CJ116" s="257"/>
      <c r="CK116" s="257"/>
      <c r="CL116" s="257"/>
      <c r="CM116" s="257"/>
      <c r="CO116" s="257"/>
      <c r="CP116" s="257"/>
      <c r="CQ116" s="257"/>
      <c r="CR116" s="257"/>
      <c r="CS116" s="257"/>
      <c r="CT116" s="257" t="str">
        <f>IF(ISNUMBER(MATCH(CU$1&amp;ROW(),$A:$A,0)),INDEX(#REF!,MATCH(CU$1&amp;ROW(),$A:$A,0))," ")</f>
        <v xml:space="preserve"> </v>
      </c>
      <c r="CU116" s="257" t="str">
        <f>IF(ISNUMBER(MATCH(CV$1&amp;ROW(),$A:$A,0)),INDEX(#REF!,MATCH(CV$1&amp;ROW(),$A:$A,0))," ")</f>
        <v xml:space="preserve"> </v>
      </c>
      <c r="CV116" s="257" t="str">
        <f>IF(ISNUMBER(MATCH(CW$1&amp;ROW(),$A:$A,0)),INDEX(#REF!,MATCH(CW$1&amp;ROW(),$A:$A,0))," ")</f>
        <v xml:space="preserve"> </v>
      </c>
      <c r="CW116" s="257" t="str">
        <f>IF(ISNUMBER(MATCH(CX$1&amp;ROW(),$A:$A,0)),INDEX(#REF!,MATCH(CX$1&amp;ROW(),$A:$A,0))," ")</f>
        <v xml:space="preserve"> </v>
      </c>
    </row>
    <row r="117" spans="1:101" x14ac:dyDescent="0.2">
      <c r="A117" s="257" t="str">
        <f>Chart_list_net!A119&amp;Chart_list_net!C119</f>
        <v>INTENSE15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  <c r="AA117" s="257"/>
      <c r="AB117" s="257"/>
      <c r="AC117" s="257"/>
      <c r="AD117" s="257"/>
      <c r="AE117" s="257"/>
      <c r="AF117" s="257"/>
      <c r="AH117" s="257"/>
      <c r="AI117" s="257"/>
      <c r="AJ117" s="257"/>
      <c r="AK117" s="257"/>
      <c r="AL117" s="257"/>
      <c r="AM117" s="257"/>
      <c r="AN117" s="257"/>
      <c r="AO117" s="257"/>
      <c r="AP117" s="257"/>
      <c r="AQ117" s="257"/>
      <c r="AR117" s="257"/>
      <c r="AS117" s="257"/>
      <c r="AT117" s="257"/>
      <c r="AU117" s="257"/>
      <c r="AV117" s="257"/>
      <c r="AW117" s="257"/>
      <c r="AX117" s="257"/>
      <c r="AY117" s="257"/>
      <c r="AZ117" s="257"/>
      <c r="BA117" s="257"/>
      <c r="BB117" s="257"/>
      <c r="BC117" s="257"/>
      <c r="BD117" s="257"/>
      <c r="BE117" s="257"/>
      <c r="BF117" s="257"/>
      <c r="BG117" s="257"/>
      <c r="BH117" s="257"/>
      <c r="BJ117" s="257"/>
      <c r="BK117" s="257"/>
      <c r="BL117" s="257"/>
      <c r="BM117" s="257"/>
      <c r="BN117" s="257"/>
      <c r="BO117" s="257"/>
      <c r="BP117" s="257"/>
      <c r="BQ117" s="257"/>
      <c r="BR117" s="257"/>
      <c r="BS117" s="257"/>
      <c r="BT117" s="257"/>
      <c r="BV117" s="257"/>
      <c r="BW117" s="257"/>
      <c r="BX117" s="257"/>
      <c r="BY117" s="257"/>
      <c r="BZ117" s="257"/>
      <c r="CA117" s="257"/>
      <c r="CB117" s="257"/>
      <c r="CC117" s="257"/>
      <c r="CD117" s="257"/>
      <c r="CE117" s="257"/>
      <c r="CF117" s="257"/>
      <c r="CG117" s="257"/>
      <c r="CH117" s="257"/>
      <c r="CI117" s="257"/>
      <c r="CJ117" s="257"/>
      <c r="CK117" s="257"/>
      <c r="CL117" s="257"/>
      <c r="CM117" s="257"/>
      <c r="CO117" s="257"/>
      <c r="CP117" s="257"/>
      <c r="CQ117" s="257"/>
      <c r="CR117" s="257"/>
      <c r="CS117" s="257"/>
      <c r="CT117" s="257" t="str">
        <f>IF(ISNUMBER(MATCH(CU$1&amp;ROW(),$A:$A,0)),INDEX(#REF!,MATCH(CU$1&amp;ROW(),$A:$A,0))," ")</f>
        <v xml:space="preserve"> </v>
      </c>
      <c r="CU117" s="257" t="str">
        <f>IF(ISNUMBER(MATCH(CV$1&amp;ROW(),$A:$A,0)),INDEX(#REF!,MATCH(CV$1&amp;ROW(),$A:$A,0))," ")</f>
        <v xml:space="preserve"> </v>
      </c>
      <c r="CV117" s="257" t="str">
        <f>IF(ISNUMBER(MATCH(CW$1&amp;ROW(),$A:$A,0)),INDEX(#REF!,MATCH(CW$1&amp;ROW(),$A:$A,0))," ")</f>
        <v xml:space="preserve"> </v>
      </c>
      <c r="CW117" s="257" t="str">
        <f>IF(ISNUMBER(MATCH(CX$1&amp;ROW(),$A:$A,0)),INDEX(#REF!,MATCH(CX$1&amp;ROW(),$A:$A,0))," ")</f>
        <v xml:space="preserve"> </v>
      </c>
    </row>
    <row r="118" spans="1:101" x14ac:dyDescent="0.2">
      <c r="A118" s="257" t="str">
        <f>Chart_list_net!A120&amp;Chart_list_net!C120</f>
        <v>INTENSE16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  <c r="AA118" s="257"/>
      <c r="AB118" s="257"/>
      <c r="AC118" s="257"/>
      <c r="AD118" s="257"/>
      <c r="AE118" s="257"/>
      <c r="AF118" s="257"/>
      <c r="AH118" s="257"/>
      <c r="AI118" s="257"/>
      <c r="AJ118" s="257"/>
      <c r="AK118" s="257"/>
      <c r="AL118" s="257"/>
      <c r="AM118" s="257"/>
      <c r="AN118" s="257"/>
      <c r="AO118" s="257"/>
      <c r="AP118" s="257"/>
      <c r="AQ118" s="257"/>
      <c r="AR118" s="257"/>
      <c r="AS118" s="257"/>
      <c r="AT118" s="257"/>
      <c r="AU118" s="257"/>
      <c r="AV118" s="257"/>
      <c r="AW118" s="257"/>
      <c r="AX118" s="257"/>
      <c r="AY118" s="257"/>
      <c r="AZ118" s="257"/>
      <c r="BA118" s="257"/>
      <c r="BB118" s="257"/>
      <c r="BC118" s="257"/>
      <c r="BD118" s="257"/>
      <c r="BE118" s="257"/>
      <c r="BF118" s="257"/>
      <c r="BG118" s="257"/>
      <c r="BH118" s="257"/>
      <c r="BJ118" s="257"/>
      <c r="BK118" s="257"/>
      <c r="BL118" s="257"/>
      <c r="BM118" s="257"/>
      <c r="BN118" s="257"/>
      <c r="BO118" s="257"/>
      <c r="BP118" s="257"/>
      <c r="BQ118" s="257"/>
      <c r="BR118" s="257"/>
      <c r="BS118" s="257"/>
      <c r="BT118" s="257"/>
      <c r="BV118" s="257"/>
      <c r="BW118" s="257"/>
      <c r="BX118" s="257"/>
      <c r="BY118" s="257"/>
      <c r="BZ118" s="257"/>
      <c r="CA118" s="257"/>
      <c r="CB118" s="257"/>
      <c r="CC118" s="257"/>
      <c r="CD118" s="257"/>
      <c r="CE118" s="257"/>
      <c r="CF118" s="257"/>
      <c r="CG118" s="257"/>
      <c r="CH118" s="257"/>
      <c r="CI118" s="257"/>
      <c r="CJ118" s="257"/>
      <c r="CK118" s="257"/>
      <c r="CL118" s="257"/>
      <c r="CM118" s="257"/>
      <c r="CO118" s="257"/>
      <c r="CP118" s="257"/>
      <c r="CQ118" s="257"/>
      <c r="CR118" s="257"/>
      <c r="CS118" s="257"/>
      <c r="CT118" s="257" t="str">
        <f>IF(ISNUMBER(MATCH(CU$1&amp;ROW(),$A:$A,0)),INDEX(#REF!,MATCH(CU$1&amp;ROW(),$A:$A,0))," ")</f>
        <v xml:space="preserve"> </v>
      </c>
      <c r="CU118" s="257" t="str">
        <f>IF(ISNUMBER(MATCH(CV$1&amp;ROW(),$A:$A,0)),INDEX(#REF!,MATCH(CV$1&amp;ROW(),$A:$A,0))," ")</f>
        <v xml:space="preserve"> </v>
      </c>
      <c r="CV118" s="257" t="str">
        <f>IF(ISNUMBER(MATCH(CW$1&amp;ROW(),$A:$A,0)),INDEX(#REF!,MATCH(CW$1&amp;ROW(),$A:$A,0))," ")</f>
        <v xml:space="preserve"> </v>
      </c>
      <c r="CW118" s="257" t="str">
        <f>IF(ISNUMBER(MATCH(CX$1&amp;ROW(),$A:$A,0)),INDEX(#REF!,MATCH(CX$1&amp;ROW(),$A:$A,0))," ")</f>
        <v xml:space="preserve"> </v>
      </c>
    </row>
    <row r="119" spans="1:101" x14ac:dyDescent="0.2">
      <c r="A119" s="257" t="str">
        <f>Chart_list_net!A121&amp;Chart_list_net!C121</f>
        <v>INTENSE17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57"/>
      <c r="AC119" s="257"/>
      <c r="AD119" s="257"/>
      <c r="AE119" s="257"/>
      <c r="AF119" s="257"/>
      <c r="AH119" s="257"/>
      <c r="AI119" s="257"/>
      <c r="AJ119" s="257"/>
      <c r="AK119" s="257"/>
      <c r="AL119" s="257"/>
      <c r="AM119" s="257"/>
      <c r="AN119" s="257"/>
      <c r="AO119" s="257"/>
      <c r="AP119" s="257"/>
      <c r="AQ119" s="257"/>
      <c r="AR119" s="257"/>
      <c r="AS119" s="257"/>
      <c r="AT119" s="257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O119" s="257"/>
      <c r="CP119" s="257"/>
      <c r="CQ119" s="257"/>
      <c r="CR119" s="257"/>
      <c r="CS119" s="257"/>
      <c r="CT119" s="257" t="str">
        <f>IF(ISNUMBER(MATCH(CU$1&amp;ROW(),$A:$A,0)),INDEX(#REF!,MATCH(CU$1&amp;ROW(),$A:$A,0))," ")</f>
        <v xml:space="preserve"> </v>
      </c>
      <c r="CU119" s="257" t="str">
        <f>IF(ISNUMBER(MATCH(CV$1&amp;ROW(),$A:$A,0)),INDEX(#REF!,MATCH(CV$1&amp;ROW(),$A:$A,0))," ")</f>
        <v xml:space="preserve"> </v>
      </c>
      <c r="CV119" s="257" t="str">
        <f>IF(ISNUMBER(MATCH(CW$1&amp;ROW(),$A:$A,0)),INDEX(#REF!,MATCH(CW$1&amp;ROW(),$A:$A,0))," ")</f>
        <v xml:space="preserve"> </v>
      </c>
      <c r="CW119" s="257" t="str">
        <f>IF(ISNUMBER(MATCH(CX$1&amp;ROW(),$A:$A,0)),INDEX(#REF!,MATCH(CX$1&amp;ROW(),$A:$A,0))," ")</f>
        <v xml:space="preserve"> </v>
      </c>
    </row>
    <row r="120" spans="1:101" x14ac:dyDescent="0.2">
      <c r="A120" s="257" t="str">
        <f>Chart_list_net!A122&amp;Chart_list_net!C122</f>
        <v>INTENSE18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  <c r="AA120" s="257"/>
      <c r="AB120" s="257"/>
      <c r="AC120" s="257"/>
      <c r="AD120" s="257"/>
      <c r="AE120" s="257"/>
      <c r="AF120" s="257"/>
      <c r="AH120" s="257"/>
      <c r="AI120" s="257"/>
      <c r="AJ120" s="257"/>
      <c r="AK120" s="257"/>
      <c r="AL120" s="257"/>
      <c r="AM120" s="257"/>
      <c r="AN120" s="257"/>
      <c r="AO120" s="257"/>
      <c r="AP120" s="257"/>
      <c r="AQ120" s="257"/>
      <c r="AR120" s="257"/>
      <c r="AS120" s="257"/>
      <c r="AT120" s="257"/>
      <c r="AU120" s="257"/>
      <c r="AV120" s="257"/>
      <c r="AW120" s="257"/>
      <c r="AX120" s="257"/>
      <c r="AY120" s="257"/>
      <c r="AZ120" s="257"/>
      <c r="BA120" s="257"/>
      <c r="BB120" s="257"/>
      <c r="BC120" s="257"/>
      <c r="BD120" s="257"/>
      <c r="BE120" s="257"/>
      <c r="BF120" s="257"/>
      <c r="BG120" s="257"/>
      <c r="BH120" s="257"/>
      <c r="BJ120" s="257"/>
      <c r="BK120" s="257"/>
      <c r="BL120" s="257"/>
      <c r="BM120" s="257"/>
      <c r="BN120" s="257"/>
      <c r="BO120" s="257"/>
      <c r="BP120" s="257"/>
      <c r="BQ120" s="257"/>
      <c r="BR120" s="257"/>
      <c r="BS120" s="257"/>
      <c r="BT120" s="257"/>
      <c r="BV120" s="257"/>
      <c r="BW120" s="257"/>
      <c r="BX120" s="257"/>
      <c r="BY120" s="257"/>
      <c r="BZ120" s="257"/>
      <c r="CA120" s="257"/>
      <c r="CB120" s="257"/>
      <c r="CC120" s="257"/>
      <c r="CD120" s="257"/>
      <c r="CE120" s="257"/>
      <c r="CF120" s="257"/>
      <c r="CG120" s="257"/>
      <c r="CH120" s="257"/>
      <c r="CI120" s="257"/>
      <c r="CJ120" s="257"/>
      <c r="CK120" s="257"/>
      <c r="CL120" s="257"/>
      <c r="CM120" s="257"/>
      <c r="CO120" s="257"/>
      <c r="CP120" s="257"/>
      <c r="CQ120" s="257"/>
      <c r="CR120" s="257"/>
      <c r="CS120" s="257"/>
      <c r="CT120" s="257" t="str">
        <f>IF(ISNUMBER(MATCH(CU$1&amp;ROW(),$A:$A,0)),INDEX(#REF!,MATCH(CU$1&amp;ROW(),$A:$A,0))," ")</f>
        <v xml:space="preserve"> </v>
      </c>
      <c r="CU120" s="257" t="str">
        <f>IF(ISNUMBER(MATCH(CV$1&amp;ROW(),$A:$A,0)),INDEX(#REF!,MATCH(CV$1&amp;ROW(),$A:$A,0))," ")</f>
        <v xml:space="preserve"> </v>
      </c>
      <c r="CV120" s="257" t="str">
        <f>IF(ISNUMBER(MATCH(CW$1&amp;ROW(),$A:$A,0)),INDEX(#REF!,MATCH(CW$1&amp;ROW(),$A:$A,0))," ")</f>
        <v xml:space="preserve"> </v>
      </c>
      <c r="CW120" s="257" t="str">
        <f>IF(ISNUMBER(MATCH(CX$1&amp;ROW(),$A:$A,0)),INDEX(#REF!,MATCH(CX$1&amp;ROW(),$A:$A,0))," ")</f>
        <v xml:space="preserve"> </v>
      </c>
    </row>
    <row r="121" spans="1:101" x14ac:dyDescent="0.2">
      <c r="A121" s="257" t="str">
        <f>Chart_list_net!A123&amp;Chart_list_net!C123</f>
        <v>INTENSE19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57"/>
      <c r="AC121" s="257"/>
      <c r="AD121" s="257"/>
      <c r="AE121" s="257"/>
      <c r="AF121" s="257"/>
      <c r="AH121" s="257"/>
      <c r="AI121" s="257"/>
      <c r="AJ121" s="257"/>
      <c r="AK121" s="257"/>
      <c r="AL121" s="257"/>
      <c r="AM121" s="257"/>
      <c r="AN121" s="257"/>
      <c r="AO121" s="257"/>
      <c r="AP121" s="257"/>
      <c r="AQ121" s="257"/>
      <c r="AR121" s="257"/>
      <c r="AS121" s="257"/>
      <c r="AT121" s="257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O121" s="257"/>
      <c r="CP121" s="257"/>
      <c r="CQ121" s="257"/>
      <c r="CR121" s="257"/>
      <c r="CS121" s="257"/>
      <c r="CT121" s="257" t="str">
        <f>IF(ISNUMBER(MATCH(CU$1&amp;ROW(),$A:$A,0)),INDEX(#REF!,MATCH(CU$1&amp;ROW(),$A:$A,0))," ")</f>
        <v xml:space="preserve"> </v>
      </c>
      <c r="CU121" s="257" t="str">
        <f>IF(ISNUMBER(MATCH(CV$1&amp;ROW(),$A:$A,0)),INDEX(#REF!,MATCH(CV$1&amp;ROW(),$A:$A,0))," ")</f>
        <v xml:space="preserve"> </v>
      </c>
      <c r="CV121" s="257" t="str">
        <f>IF(ISNUMBER(MATCH(CW$1&amp;ROW(),$A:$A,0)),INDEX(#REF!,MATCH(CW$1&amp;ROW(),$A:$A,0))," ")</f>
        <v xml:space="preserve"> </v>
      </c>
      <c r="CW121" s="257" t="str">
        <f>IF(ISNUMBER(MATCH(CX$1&amp;ROW(),$A:$A,0)),INDEX(#REF!,MATCH(CX$1&amp;ROW(),$A:$A,0))," ")</f>
        <v xml:space="preserve"> </v>
      </c>
    </row>
    <row r="122" spans="1:101" x14ac:dyDescent="0.2">
      <c r="A122" s="257" t="str">
        <f>Chart_list_net!A124&amp;Chart_list_net!C124</f>
        <v>INTENSE20</v>
      </c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H122" s="257"/>
      <c r="AI122" s="257"/>
      <c r="AJ122" s="257"/>
      <c r="AK122" s="257"/>
      <c r="AL122" s="257"/>
      <c r="AM122" s="257"/>
      <c r="AN122" s="257"/>
      <c r="AO122" s="257"/>
      <c r="AP122" s="257"/>
      <c r="AQ122" s="257"/>
      <c r="AR122" s="257"/>
      <c r="AS122" s="257"/>
      <c r="AT122" s="257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O122" s="257"/>
      <c r="CP122" s="257"/>
      <c r="CQ122" s="257"/>
      <c r="CR122" s="257"/>
      <c r="CS122" s="257"/>
      <c r="CT122" s="257" t="str">
        <f>IF(ISNUMBER(MATCH(CU$1&amp;ROW(),$A:$A,0)),INDEX(#REF!,MATCH(CU$1&amp;ROW(),$A:$A,0))," ")</f>
        <v xml:space="preserve"> </v>
      </c>
      <c r="CU122" s="257" t="str">
        <f>IF(ISNUMBER(MATCH(CV$1&amp;ROW(),$A:$A,0)),INDEX(#REF!,MATCH(CV$1&amp;ROW(),$A:$A,0))," ")</f>
        <v xml:space="preserve"> </v>
      </c>
      <c r="CV122" s="257" t="str">
        <f>IF(ISNUMBER(MATCH(CW$1&amp;ROW(),$A:$A,0)),INDEX(#REF!,MATCH(CW$1&amp;ROW(),$A:$A,0))," ")</f>
        <v xml:space="preserve"> </v>
      </c>
      <c r="CW122" s="257" t="str">
        <f>IF(ISNUMBER(MATCH(CX$1&amp;ROW(),$A:$A,0)),INDEX(#REF!,MATCH(CX$1&amp;ROW(),$A:$A,0))," ")</f>
        <v xml:space="preserve"> </v>
      </c>
    </row>
    <row r="123" spans="1:101" x14ac:dyDescent="0.2">
      <c r="A123" s="257" t="str">
        <f>Chart_list_net!A125&amp;Chart_list_net!C125</f>
        <v>INTENSE21</v>
      </c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  <c r="AA123" s="257"/>
      <c r="AB123" s="257"/>
      <c r="AC123" s="257"/>
      <c r="AD123" s="257"/>
      <c r="AE123" s="257"/>
      <c r="AF123" s="257"/>
      <c r="AH123" s="257"/>
      <c r="AI123" s="257"/>
      <c r="AJ123" s="257"/>
      <c r="AK123" s="257"/>
      <c r="AL123" s="257"/>
      <c r="AM123" s="257"/>
      <c r="AN123" s="257"/>
      <c r="AO123" s="257"/>
      <c r="AP123" s="257"/>
      <c r="AQ123" s="257"/>
      <c r="AR123" s="257"/>
      <c r="AS123" s="257"/>
      <c r="AT123" s="257"/>
      <c r="AU123" s="257"/>
      <c r="AV123" s="257"/>
      <c r="AW123" s="257"/>
      <c r="AX123" s="257"/>
      <c r="AY123" s="257"/>
      <c r="AZ123" s="257"/>
      <c r="BA123" s="257"/>
      <c r="BB123" s="257"/>
      <c r="BC123" s="257"/>
      <c r="BD123" s="257"/>
      <c r="BE123" s="257"/>
      <c r="BF123" s="257"/>
      <c r="BG123" s="257"/>
      <c r="BH123" s="257"/>
      <c r="BJ123" s="257"/>
      <c r="BK123" s="257"/>
      <c r="BL123" s="257"/>
      <c r="BM123" s="257"/>
      <c r="BN123" s="257"/>
      <c r="BO123" s="257"/>
      <c r="BP123" s="257"/>
      <c r="BQ123" s="257"/>
      <c r="BR123" s="257"/>
      <c r="BS123" s="257"/>
      <c r="BT123" s="257"/>
      <c r="BV123" s="257"/>
      <c r="BW123" s="257"/>
      <c r="BX123" s="257"/>
      <c r="BY123" s="257"/>
      <c r="BZ123" s="257"/>
      <c r="CA123" s="257"/>
      <c r="CB123" s="257"/>
      <c r="CC123" s="257"/>
      <c r="CD123" s="257"/>
      <c r="CE123" s="257"/>
      <c r="CF123" s="257"/>
      <c r="CG123" s="257"/>
      <c r="CH123" s="257"/>
      <c r="CI123" s="257"/>
      <c r="CJ123" s="257"/>
      <c r="CK123" s="257"/>
      <c r="CL123" s="257"/>
      <c r="CM123" s="257"/>
      <c r="CO123" s="257"/>
      <c r="CP123" s="257"/>
      <c r="CQ123" s="257"/>
      <c r="CR123" s="257"/>
      <c r="CS123" s="257"/>
      <c r="CT123" s="257" t="str">
        <f>IF(ISNUMBER(MATCH(CU$1&amp;ROW(),$A:$A,0)),INDEX(#REF!,MATCH(CU$1&amp;ROW(),$A:$A,0))," ")</f>
        <v xml:space="preserve"> </v>
      </c>
      <c r="CU123" s="257" t="str">
        <f>IF(ISNUMBER(MATCH(CV$1&amp;ROW(),$A:$A,0)),INDEX(#REF!,MATCH(CV$1&amp;ROW(),$A:$A,0))," ")</f>
        <v xml:space="preserve"> </v>
      </c>
      <c r="CV123" s="257" t="str">
        <f>IF(ISNUMBER(MATCH(CW$1&amp;ROW(),$A:$A,0)),INDEX(#REF!,MATCH(CW$1&amp;ROW(),$A:$A,0))," ")</f>
        <v xml:space="preserve"> </v>
      </c>
      <c r="CW123" s="257" t="str">
        <f>IF(ISNUMBER(MATCH(CX$1&amp;ROW(),$A:$A,0)),INDEX(#REF!,MATCH(CX$1&amp;ROW(),$A:$A,0))," ")</f>
        <v xml:space="preserve"> </v>
      </c>
    </row>
    <row r="124" spans="1:101" x14ac:dyDescent="0.2">
      <c r="A124" s="257" t="str">
        <f>Chart_list_net!A126&amp;Chart_list_net!C126</f>
        <v>IRON_HORSE2</v>
      </c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/>
      <c r="AH124" s="257"/>
      <c r="AI124" s="257"/>
      <c r="AJ124" s="257"/>
      <c r="AK124" s="257"/>
      <c r="AL124" s="257"/>
      <c r="AM124" s="257"/>
      <c r="AN124" s="257"/>
      <c r="AO124" s="257"/>
      <c r="AP124" s="257"/>
      <c r="AQ124" s="257"/>
      <c r="AR124" s="257"/>
      <c r="AS124" s="257"/>
      <c r="AT124" s="257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O124" s="257"/>
      <c r="CP124" s="257"/>
      <c r="CQ124" s="257"/>
      <c r="CR124" s="257"/>
      <c r="CS124" s="257"/>
      <c r="CT124" s="257" t="str">
        <f>IF(ISNUMBER(MATCH(CU$1&amp;ROW(),$A:$A,0)),INDEX(#REF!,MATCH(CU$1&amp;ROW(),$A:$A,0))," ")</f>
        <v xml:space="preserve"> </v>
      </c>
      <c r="CU124" s="257" t="str">
        <f>IF(ISNUMBER(MATCH(CV$1&amp;ROW(),$A:$A,0)),INDEX(#REF!,MATCH(CV$1&amp;ROW(),$A:$A,0))," ")</f>
        <v xml:space="preserve"> </v>
      </c>
      <c r="CV124" s="257" t="str">
        <f>IF(ISNUMBER(MATCH(CW$1&amp;ROW(),$A:$A,0)),INDEX(#REF!,MATCH(CW$1&amp;ROW(),$A:$A,0))," ")</f>
        <v xml:space="preserve"> </v>
      </c>
      <c r="CW124" s="257" t="str">
        <f>IF(ISNUMBER(MATCH(CX$1&amp;ROW(),$A:$A,0)),INDEX(#REF!,MATCH(CX$1&amp;ROW(),$A:$A,0))," ")</f>
        <v xml:space="preserve"> </v>
      </c>
    </row>
    <row r="125" spans="1:101" x14ac:dyDescent="0.2">
      <c r="A125" s="257" t="str">
        <f>Chart_list_net!A127&amp;Chart_list_net!C127</f>
        <v>IRON_HORSE3</v>
      </c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H125" s="257"/>
      <c r="AI125" s="257"/>
      <c r="AJ125" s="257"/>
      <c r="AK125" s="257"/>
      <c r="AL125" s="257"/>
      <c r="AM125" s="257"/>
      <c r="AN125" s="257"/>
      <c r="AO125" s="257"/>
      <c r="AP125" s="257"/>
      <c r="AQ125" s="257"/>
      <c r="AR125" s="257"/>
      <c r="AS125" s="257"/>
      <c r="AT125" s="257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O125" s="257"/>
      <c r="CP125" s="257"/>
      <c r="CQ125" s="257"/>
      <c r="CR125" s="257"/>
      <c r="CS125" s="257"/>
      <c r="CT125" s="257" t="str">
        <f>IF(ISNUMBER(MATCH(CU$1&amp;ROW(),$A:$A,0)),INDEX(#REF!,MATCH(CU$1&amp;ROW(),$A:$A,0))," ")</f>
        <v xml:space="preserve"> </v>
      </c>
      <c r="CU125" s="257" t="str">
        <f>IF(ISNUMBER(MATCH(CV$1&amp;ROW(),$A:$A,0)),INDEX(#REF!,MATCH(CV$1&amp;ROW(),$A:$A,0))," ")</f>
        <v xml:space="preserve"> </v>
      </c>
      <c r="CV125" s="257" t="str">
        <f>IF(ISNUMBER(MATCH(CW$1&amp;ROW(),$A:$A,0)),INDEX(#REF!,MATCH(CW$1&amp;ROW(),$A:$A,0))," ")</f>
        <v xml:space="preserve"> </v>
      </c>
      <c r="CW125" s="257" t="str">
        <f>IF(ISNUMBER(MATCH(CX$1&amp;ROW(),$A:$A,0)),INDEX(#REF!,MATCH(CX$1&amp;ROW(),$A:$A,0))," ")</f>
        <v xml:space="preserve"> </v>
      </c>
    </row>
    <row r="126" spans="1:101" x14ac:dyDescent="0.2">
      <c r="A126" s="257" t="str">
        <f>Chart_list_net!A128&amp;Chart_list_net!C128</f>
        <v>IRON_HORSE4</v>
      </c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H126" s="257"/>
      <c r="AI126" s="257"/>
      <c r="AJ126" s="257"/>
      <c r="AK126" s="257"/>
      <c r="AL126" s="257"/>
      <c r="AM126" s="257"/>
      <c r="AN126" s="257"/>
      <c r="AO126" s="257"/>
      <c r="AP126" s="257"/>
      <c r="AQ126" s="257"/>
      <c r="AR126" s="257"/>
      <c r="AS126" s="257"/>
      <c r="AT126" s="257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O126" s="257"/>
      <c r="CP126" s="257"/>
      <c r="CQ126" s="257"/>
      <c r="CR126" s="257"/>
      <c r="CS126" s="257"/>
      <c r="CT126" s="257" t="str">
        <f>IF(ISNUMBER(MATCH(CU$1&amp;ROW(),$A:$A,0)),INDEX(#REF!,MATCH(CU$1&amp;ROW(),$A:$A,0))," ")</f>
        <v xml:space="preserve"> </v>
      </c>
      <c r="CU126" s="257" t="str">
        <f>IF(ISNUMBER(MATCH(CV$1&amp;ROW(),$A:$A,0)),INDEX(#REF!,MATCH(CV$1&amp;ROW(),$A:$A,0))," ")</f>
        <v xml:space="preserve"> </v>
      </c>
      <c r="CV126" s="257" t="str">
        <f>IF(ISNUMBER(MATCH(CW$1&amp;ROW(),$A:$A,0)),INDEX(#REF!,MATCH(CW$1&amp;ROW(),$A:$A,0))," ")</f>
        <v xml:space="preserve"> </v>
      </c>
      <c r="CW126" s="257" t="str">
        <f>IF(ISNUMBER(MATCH(CX$1&amp;ROW(),$A:$A,0)),INDEX(#REF!,MATCH(CX$1&amp;ROW(),$A:$A,0))," ")</f>
        <v xml:space="preserve"> </v>
      </c>
    </row>
    <row r="127" spans="1:101" x14ac:dyDescent="0.2">
      <c r="A127" s="257" t="str">
        <f>Chart_list_net!A129&amp;Chart_list_net!C129</f>
        <v>IRON_HORSE5</v>
      </c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H127" s="257"/>
      <c r="AI127" s="257"/>
      <c r="AJ127" s="257"/>
      <c r="AK127" s="257"/>
      <c r="AL127" s="257"/>
      <c r="AM127" s="257"/>
      <c r="AN127" s="257"/>
      <c r="AO127" s="257"/>
      <c r="AP127" s="257"/>
      <c r="AQ127" s="257"/>
      <c r="AR127" s="257"/>
      <c r="AS127" s="257"/>
      <c r="AT127" s="257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O127" s="257"/>
      <c r="CP127" s="257"/>
      <c r="CQ127" s="257"/>
      <c r="CR127" s="257"/>
      <c r="CS127" s="257"/>
      <c r="CT127" s="257" t="str">
        <f>IF(ISNUMBER(MATCH(CU$1&amp;ROW(),$A:$A,0)),INDEX(#REF!,MATCH(CU$1&amp;ROW(),$A:$A,0))," ")</f>
        <v xml:space="preserve"> </v>
      </c>
      <c r="CU127" s="257" t="str">
        <f>IF(ISNUMBER(MATCH(CV$1&amp;ROW(),$A:$A,0)),INDEX(#REF!,MATCH(CV$1&amp;ROW(),$A:$A,0))," ")</f>
        <v xml:space="preserve"> </v>
      </c>
      <c r="CV127" s="257" t="str">
        <f>IF(ISNUMBER(MATCH(CW$1&amp;ROW(),$A:$A,0)),INDEX(#REF!,MATCH(CW$1&amp;ROW(),$A:$A,0))," ")</f>
        <v xml:space="preserve"> </v>
      </c>
      <c r="CW127" s="257" t="str">
        <f>IF(ISNUMBER(MATCH(CX$1&amp;ROW(),$A:$A,0)),INDEX(#REF!,MATCH(CX$1&amp;ROW(),$A:$A,0))," ")</f>
        <v xml:space="preserve"> </v>
      </c>
    </row>
    <row r="128" spans="1:101" x14ac:dyDescent="0.2">
      <c r="A128" s="257" t="str">
        <f>Chart_list_net!A130&amp;Chart_list_net!C130</f>
        <v>IBIS2</v>
      </c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H128" s="257"/>
      <c r="AI128" s="257"/>
      <c r="AJ128" s="257"/>
      <c r="AK128" s="257"/>
      <c r="AL128" s="257"/>
      <c r="AM128" s="257"/>
      <c r="AN128" s="257"/>
      <c r="AO128" s="257"/>
      <c r="AP128" s="257"/>
      <c r="AQ128" s="257"/>
      <c r="AR128" s="257"/>
      <c r="AS128" s="257"/>
      <c r="AT128" s="257"/>
      <c r="AU128" s="257"/>
      <c r="AV128" s="257"/>
      <c r="AW128" s="257"/>
      <c r="AX128" s="257"/>
      <c r="AY128" s="257"/>
      <c r="AZ128" s="257"/>
      <c r="BA128" s="257"/>
      <c r="BB128" s="257"/>
      <c r="BC128" s="257"/>
      <c r="BD128" s="257"/>
      <c r="BE128" s="257"/>
      <c r="BF128" s="257"/>
      <c r="BG128" s="257"/>
      <c r="BH128" s="257"/>
      <c r="BJ128" s="257"/>
      <c r="BK128" s="257"/>
      <c r="BL128" s="257"/>
      <c r="BM128" s="257"/>
      <c r="BN128" s="257"/>
      <c r="BO128" s="257"/>
      <c r="BP128" s="257"/>
      <c r="BQ128" s="257"/>
      <c r="BR128" s="257"/>
      <c r="BS128" s="257"/>
      <c r="BT128" s="257"/>
      <c r="BV128" s="257"/>
      <c r="BW128" s="257"/>
      <c r="BX128" s="257"/>
      <c r="BY128" s="257"/>
      <c r="BZ128" s="257"/>
      <c r="CA128" s="257"/>
      <c r="CB128" s="257"/>
      <c r="CC128" s="257"/>
      <c r="CD128" s="257"/>
      <c r="CE128" s="257"/>
      <c r="CF128" s="257"/>
      <c r="CG128" s="257"/>
      <c r="CH128" s="257"/>
      <c r="CI128" s="257"/>
      <c r="CJ128" s="257"/>
      <c r="CK128" s="257"/>
      <c r="CL128" s="257"/>
      <c r="CM128" s="257"/>
      <c r="CO128" s="257"/>
      <c r="CP128" s="257"/>
      <c r="CQ128" s="257"/>
      <c r="CR128" s="257"/>
      <c r="CS128" s="257"/>
      <c r="CT128" s="257" t="str">
        <f>IF(ISNUMBER(MATCH(CU$1&amp;ROW(),$A:$A,0)),INDEX(#REF!,MATCH(CU$1&amp;ROW(),$A:$A,0))," ")</f>
        <v xml:space="preserve"> </v>
      </c>
      <c r="CU128" s="257" t="str">
        <f>IF(ISNUMBER(MATCH(CV$1&amp;ROW(),$A:$A,0)),INDEX(#REF!,MATCH(CV$1&amp;ROW(),$A:$A,0))," ")</f>
        <v xml:space="preserve"> </v>
      </c>
      <c r="CV128" s="257" t="str">
        <f>IF(ISNUMBER(MATCH(CW$1&amp;ROW(),$A:$A,0)),INDEX(#REF!,MATCH(CW$1&amp;ROW(),$A:$A,0))," ")</f>
        <v xml:space="preserve"> </v>
      </c>
      <c r="CW128" s="257" t="str">
        <f>IF(ISNUMBER(MATCH(CX$1&amp;ROW(),$A:$A,0)),INDEX(#REF!,MATCH(CX$1&amp;ROW(),$A:$A,0))," ")</f>
        <v xml:space="preserve"> </v>
      </c>
    </row>
    <row r="129" spans="1:101" x14ac:dyDescent="0.2">
      <c r="A129" s="257" t="str">
        <f>Chart_list_net!A131&amp;Chart_list_net!C131</f>
        <v>IBIS3</v>
      </c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H129" s="257"/>
      <c r="AI129" s="257"/>
      <c r="AJ129" s="257"/>
      <c r="AK129" s="257"/>
      <c r="AL129" s="257"/>
      <c r="AM129" s="257"/>
      <c r="AN129" s="257"/>
      <c r="AO129" s="257"/>
      <c r="AP129" s="257"/>
      <c r="AQ129" s="257"/>
      <c r="AR129" s="257"/>
      <c r="AS129" s="257"/>
      <c r="AT129" s="257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O129" s="257"/>
      <c r="CP129" s="257"/>
      <c r="CQ129" s="257"/>
      <c r="CR129" s="257"/>
      <c r="CS129" s="257"/>
      <c r="CT129" s="257" t="str">
        <f>IF(ISNUMBER(MATCH(CU$1&amp;ROW(),$A:$A,0)),INDEX(#REF!,MATCH(CU$1&amp;ROW(),$A:$A,0))," ")</f>
        <v xml:space="preserve"> </v>
      </c>
      <c r="CU129" s="257" t="str">
        <f>IF(ISNUMBER(MATCH(CV$1&amp;ROW(),$A:$A,0)),INDEX(#REF!,MATCH(CV$1&amp;ROW(),$A:$A,0))," ")</f>
        <v xml:space="preserve"> </v>
      </c>
      <c r="CV129" s="257" t="str">
        <f>IF(ISNUMBER(MATCH(CW$1&amp;ROW(),$A:$A,0)),INDEX(#REF!,MATCH(CW$1&amp;ROW(),$A:$A,0))," ")</f>
        <v xml:space="preserve"> </v>
      </c>
      <c r="CW129" s="257" t="str">
        <f>IF(ISNUMBER(MATCH(CX$1&amp;ROW(),$A:$A,0)),INDEX(#REF!,MATCH(CX$1&amp;ROW(),$A:$A,0))," ")</f>
        <v xml:space="preserve"> </v>
      </c>
    </row>
    <row r="130" spans="1:101" x14ac:dyDescent="0.2">
      <c r="A130" s="257" t="str">
        <f>Chart_list_net!A132&amp;Chart_list_net!C132</f>
        <v>IBIS4</v>
      </c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H130" s="257"/>
      <c r="AI130" s="257"/>
      <c r="AJ130" s="257"/>
      <c r="AK130" s="257"/>
      <c r="AL130" s="257"/>
      <c r="AM130" s="257"/>
      <c r="AN130" s="257"/>
      <c r="AO130" s="257"/>
      <c r="AP130" s="257"/>
      <c r="AQ130" s="257"/>
      <c r="AR130" s="257"/>
      <c r="AS130" s="257"/>
      <c r="AT130" s="257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O130" s="257"/>
      <c r="CP130" s="257"/>
      <c r="CQ130" s="257"/>
      <c r="CR130" s="257"/>
      <c r="CS130" s="257"/>
      <c r="CT130" s="257" t="str">
        <f>IF(ISNUMBER(MATCH(CU$1&amp;ROW(),$A:$A,0)),INDEX(#REF!,MATCH(CU$1&amp;ROW(),$A:$A,0))," ")</f>
        <v xml:space="preserve"> </v>
      </c>
      <c r="CU130" s="257" t="str">
        <f>IF(ISNUMBER(MATCH(CV$1&amp;ROW(),$A:$A,0)),INDEX(#REF!,MATCH(CV$1&amp;ROW(),$A:$A,0))," ")</f>
        <v xml:space="preserve"> </v>
      </c>
      <c r="CV130" s="257" t="str">
        <f>IF(ISNUMBER(MATCH(CW$1&amp;ROW(),$A:$A,0)),INDEX(#REF!,MATCH(CW$1&amp;ROW(),$A:$A,0))," ")</f>
        <v xml:space="preserve"> </v>
      </c>
      <c r="CW130" s="257" t="str">
        <f>IF(ISNUMBER(MATCH(CX$1&amp;ROW(),$A:$A,0)),INDEX(#REF!,MATCH(CX$1&amp;ROW(),$A:$A,0))," ")</f>
        <v xml:space="preserve"> </v>
      </c>
    </row>
    <row r="131" spans="1:101" x14ac:dyDescent="0.2">
      <c r="A131" s="257" t="str">
        <f>Chart_list_net!A133&amp;Chart_list_net!C133</f>
        <v>IBIS5</v>
      </c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H131" s="257"/>
      <c r="AI131" s="257"/>
      <c r="AJ131" s="257"/>
      <c r="AK131" s="257"/>
      <c r="AL131" s="257"/>
      <c r="AM131" s="257"/>
      <c r="AN131" s="257"/>
      <c r="AO131" s="257"/>
      <c r="AP131" s="257"/>
      <c r="AQ131" s="257"/>
      <c r="AR131" s="257"/>
      <c r="AS131" s="257"/>
      <c r="AT131" s="257"/>
      <c r="AU131" s="257"/>
      <c r="AV131" s="257"/>
      <c r="AW131" s="257"/>
      <c r="AX131" s="257"/>
      <c r="AY131" s="257"/>
      <c r="AZ131" s="257"/>
      <c r="BA131" s="257"/>
      <c r="BB131" s="257"/>
      <c r="BC131" s="257"/>
      <c r="BD131" s="257"/>
      <c r="BE131" s="257"/>
      <c r="BF131" s="257"/>
      <c r="BG131" s="257"/>
      <c r="BH131" s="257"/>
      <c r="BJ131" s="257"/>
      <c r="BK131" s="257"/>
      <c r="BL131" s="257"/>
      <c r="BM131" s="257"/>
      <c r="BN131" s="257"/>
      <c r="BO131" s="257"/>
      <c r="BP131" s="257"/>
      <c r="BQ131" s="257"/>
      <c r="BR131" s="257"/>
      <c r="BS131" s="257"/>
      <c r="BT131" s="257"/>
      <c r="BV131" s="257"/>
      <c r="BW131" s="257"/>
      <c r="BX131" s="257"/>
      <c r="BY131" s="257"/>
      <c r="BZ131" s="257"/>
      <c r="CA131" s="257"/>
      <c r="CB131" s="257"/>
      <c r="CC131" s="257"/>
      <c r="CD131" s="257"/>
      <c r="CE131" s="257"/>
      <c r="CF131" s="257"/>
      <c r="CG131" s="257"/>
      <c r="CH131" s="257"/>
      <c r="CI131" s="257"/>
      <c r="CJ131" s="257"/>
      <c r="CK131" s="257"/>
      <c r="CL131" s="257"/>
      <c r="CM131" s="257"/>
      <c r="CO131" s="257"/>
      <c r="CP131" s="257"/>
      <c r="CQ131" s="257"/>
      <c r="CR131" s="257"/>
      <c r="CS131" s="257"/>
      <c r="CT131" s="257" t="str">
        <f>IF(ISNUMBER(MATCH(CU$1&amp;ROW(),$A:$A,0)),INDEX(#REF!,MATCH(CU$1&amp;ROW(),$A:$A,0))," ")</f>
        <v xml:space="preserve"> </v>
      </c>
      <c r="CU131" s="257" t="str">
        <f>IF(ISNUMBER(MATCH(CV$1&amp;ROW(),$A:$A,0)),INDEX(#REF!,MATCH(CV$1&amp;ROW(),$A:$A,0))," ")</f>
        <v xml:space="preserve"> </v>
      </c>
      <c r="CV131" s="257" t="str">
        <f>IF(ISNUMBER(MATCH(CW$1&amp;ROW(),$A:$A,0)),INDEX(#REF!,MATCH(CW$1&amp;ROW(),$A:$A,0))," ")</f>
        <v xml:space="preserve"> </v>
      </c>
      <c r="CW131" s="257" t="str">
        <f>IF(ISNUMBER(MATCH(CX$1&amp;ROW(),$A:$A,0)),INDEX(#REF!,MATCH(CX$1&amp;ROW(),$A:$A,0))," ")</f>
        <v xml:space="preserve"> </v>
      </c>
    </row>
    <row r="132" spans="1:101" x14ac:dyDescent="0.2">
      <c r="A132" s="257" t="str">
        <f>Chart_list_net!A134&amp;Chart_list_net!C134</f>
        <v>IBIS6</v>
      </c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H132" s="257"/>
      <c r="AI132" s="257"/>
      <c r="AJ132" s="257"/>
      <c r="AK132" s="257"/>
      <c r="AL132" s="257"/>
      <c r="AM132" s="257"/>
      <c r="AN132" s="257"/>
      <c r="AO132" s="257"/>
      <c r="AP132" s="257"/>
      <c r="AQ132" s="257"/>
      <c r="AR132" s="257"/>
      <c r="AS132" s="257"/>
      <c r="AT132" s="257"/>
      <c r="AU132" s="257"/>
      <c r="AV132" s="257"/>
      <c r="AW132" s="257"/>
      <c r="AX132" s="257"/>
      <c r="AY132" s="257"/>
      <c r="AZ132" s="257"/>
      <c r="BA132" s="257"/>
      <c r="BB132" s="257"/>
      <c r="BC132" s="257"/>
      <c r="BD132" s="257"/>
      <c r="BE132" s="257"/>
      <c r="BF132" s="257"/>
      <c r="BG132" s="257"/>
      <c r="BH132" s="257"/>
      <c r="BJ132" s="257"/>
      <c r="BK132" s="257"/>
      <c r="BL132" s="257"/>
      <c r="BM132" s="257"/>
      <c r="BN132" s="257"/>
      <c r="BO132" s="257"/>
      <c r="BP132" s="257"/>
      <c r="BQ132" s="257"/>
      <c r="BR132" s="257"/>
      <c r="BS132" s="257"/>
      <c r="BT132" s="257"/>
      <c r="BV132" s="257"/>
      <c r="BW132" s="257"/>
      <c r="BX132" s="257"/>
      <c r="BY132" s="257"/>
      <c r="BZ132" s="257"/>
      <c r="CA132" s="257"/>
      <c r="CB132" s="257"/>
      <c r="CC132" s="257"/>
      <c r="CD132" s="257"/>
      <c r="CE132" s="257"/>
      <c r="CF132" s="257"/>
      <c r="CG132" s="257"/>
      <c r="CH132" s="257"/>
      <c r="CI132" s="257"/>
      <c r="CJ132" s="257"/>
      <c r="CK132" s="257"/>
      <c r="CL132" s="257"/>
      <c r="CM132" s="257"/>
      <c r="CO132" s="257"/>
      <c r="CP132" s="257"/>
      <c r="CQ132" s="257"/>
      <c r="CR132" s="257"/>
      <c r="CS132" s="257"/>
      <c r="CT132" s="257" t="str">
        <f>IF(ISNUMBER(MATCH(CU$1&amp;ROW(),$A:$A,0)),INDEX(#REF!,MATCH(CU$1&amp;ROW(),$A:$A,0))," ")</f>
        <v xml:space="preserve"> </v>
      </c>
      <c r="CU132" s="257" t="str">
        <f>IF(ISNUMBER(MATCH(CV$1&amp;ROW(),$A:$A,0)),INDEX(#REF!,MATCH(CV$1&amp;ROW(),$A:$A,0))," ")</f>
        <v xml:space="preserve"> </v>
      </c>
      <c r="CV132" s="257" t="str">
        <f>IF(ISNUMBER(MATCH(CW$1&amp;ROW(),$A:$A,0)),INDEX(#REF!,MATCH(CW$1&amp;ROW(),$A:$A,0))," ")</f>
        <v xml:space="preserve"> </v>
      </c>
      <c r="CW132" s="257" t="str">
        <f>IF(ISNUMBER(MATCH(CX$1&amp;ROW(),$A:$A,0)),INDEX(#REF!,MATCH(CX$1&amp;ROW(),$A:$A,0))," ")</f>
        <v xml:space="preserve"> </v>
      </c>
    </row>
    <row r="133" spans="1:101" x14ac:dyDescent="0.2">
      <c r="A133" s="257" t="str">
        <f>Chart_list_net!A135&amp;Chart_list_net!C135</f>
        <v>JAMIS2</v>
      </c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  <c r="AA133" s="257"/>
      <c r="AB133" s="257"/>
      <c r="AC133" s="257"/>
      <c r="AD133" s="257"/>
      <c r="AE133" s="257"/>
      <c r="AF133" s="257"/>
      <c r="AH133" s="257"/>
      <c r="AI133" s="257"/>
      <c r="AJ133" s="257"/>
      <c r="AK133" s="257"/>
      <c r="AL133" s="257"/>
      <c r="AM133" s="257"/>
      <c r="AN133" s="257"/>
      <c r="AO133" s="257"/>
      <c r="AP133" s="257"/>
      <c r="AQ133" s="257"/>
      <c r="AR133" s="257"/>
      <c r="AS133" s="257"/>
      <c r="AT133" s="257"/>
      <c r="AU133" s="257"/>
      <c r="AV133" s="257"/>
      <c r="AW133" s="257"/>
      <c r="AX133" s="257"/>
      <c r="AY133" s="257"/>
      <c r="AZ133" s="257"/>
      <c r="BA133" s="257"/>
      <c r="BB133" s="257"/>
      <c r="BC133" s="257"/>
      <c r="BD133" s="257"/>
      <c r="BE133" s="257"/>
      <c r="BF133" s="257"/>
      <c r="BG133" s="257"/>
      <c r="BH133" s="257"/>
      <c r="BJ133" s="257"/>
      <c r="BK133" s="257"/>
      <c r="BL133" s="257"/>
      <c r="BM133" s="257"/>
      <c r="BN133" s="257"/>
      <c r="BO133" s="257"/>
      <c r="BP133" s="257"/>
      <c r="BQ133" s="257"/>
      <c r="BR133" s="257"/>
      <c r="BS133" s="257"/>
      <c r="BT133" s="257"/>
      <c r="BV133" s="257"/>
      <c r="BW133" s="257"/>
      <c r="BX133" s="257"/>
      <c r="BY133" s="257"/>
      <c r="BZ133" s="257"/>
      <c r="CA133" s="257"/>
      <c r="CB133" s="257"/>
      <c r="CC133" s="257"/>
      <c r="CD133" s="257"/>
      <c r="CE133" s="257"/>
      <c r="CF133" s="257"/>
      <c r="CG133" s="257"/>
      <c r="CH133" s="257"/>
      <c r="CI133" s="257"/>
      <c r="CJ133" s="257"/>
      <c r="CK133" s="257"/>
      <c r="CL133" s="257"/>
      <c r="CM133" s="257"/>
      <c r="CO133" s="257"/>
      <c r="CP133" s="257"/>
      <c r="CQ133" s="257"/>
      <c r="CR133" s="257"/>
      <c r="CS133" s="257"/>
      <c r="CT133" s="257" t="str">
        <f>IF(ISNUMBER(MATCH(CU$1&amp;ROW(),$A:$A,0)),INDEX(#REF!,MATCH(CU$1&amp;ROW(),$A:$A,0))," ")</f>
        <v xml:space="preserve"> </v>
      </c>
      <c r="CU133" s="257" t="str">
        <f>IF(ISNUMBER(MATCH(CV$1&amp;ROW(),$A:$A,0)),INDEX(#REF!,MATCH(CV$1&amp;ROW(),$A:$A,0))," ")</f>
        <v xml:space="preserve"> </v>
      </c>
      <c r="CV133" s="257" t="str">
        <f>IF(ISNUMBER(MATCH(CW$1&amp;ROW(),$A:$A,0)),INDEX(#REF!,MATCH(CW$1&amp;ROW(),$A:$A,0))," ")</f>
        <v xml:space="preserve"> </v>
      </c>
      <c r="CW133" s="257" t="str">
        <f>IF(ISNUMBER(MATCH(CX$1&amp;ROW(),$A:$A,0)),INDEX(#REF!,MATCH(CX$1&amp;ROW(),$A:$A,0))," ")</f>
        <v xml:space="preserve"> </v>
      </c>
    </row>
    <row r="134" spans="1:101" x14ac:dyDescent="0.2">
      <c r="A134" s="257" t="str">
        <f>Chart_list_net!A136&amp;Chart_list_net!C136</f>
        <v>K9_2</v>
      </c>
      <c r="C134" s="257"/>
      <c r="D134" s="257"/>
      <c r="E134" s="257"/>
      <c r="F134" s="257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  <c r="AA134" s="257"/>
      <c r="AB134" s="257"/>
      <c r="AC134" s="257"/>
      <c r="AD134" s="257"/>
      <c r="AE134" s="257"/>
      <c r="AF134" s="257"/>
      <c r="AH134" s="257"/>
      <c r="AI134" s="257"/>
      <c r="AJ134" s="257"/>
      <c r="AK134" s="257"/>
      <c r="AL134" s="257"/>
      <c r="AM134" s="257"/>
      <c r="AN134" s="257"/>
      <c r="AO134" s="257"/>
      <c r="AP134" s="257"/>
      <c r="AQ134" s="257"/>
      <c r="AR134" s="257"/>
      <c r="AS134" s="257"/>
      <c r="AT134" s="257"/>
      <c r="AU134" s="257"/>
      <c r="AV134" s="257"/>
      <c r="AW134" s="257"/>
      <c r="AX134" s="257"/>
      <c r="AY134" s="257"/>
      <c r="AZ134" s="257"/>
      <c r="BA134" s="257"/>
      <c r="BB134" s="257"/>
      <c r="BC134" s="257"/>
      <c r="BD134" s="257"/>
      <c r="BE134" s="257"/>
      <c r="BF134" s="257"/>
      <c r="BG134" s="257"/>
      <c r="BH134" s="257"/>
      <c r="BJ134" s="257"/>
      <c r="BK134" s="257"/>
      <c r="BL134" s="257"/>
      <c r="BM134" s="257"/>
      <c r="BN134" s="257"/>
      <c r="BO134" s="257"/>
      <c r="BP134" s="257"/>
      <c r="BQ134" s="257"/>
      <c r="BR134" s="257"/>
      <c r="BS134" s="257"/>
      <c r="BT134" s="257"/>
      <c r="BV134" s="257"/>
      <c r="BW134" s="257"/>
      <c r="BX134" s="257"/>
      <c r="BY134" s="257"/>
      <c r="BZ134" s="257"/>
      <c r="CA134" s="257"/>
      <c r="CB134" s="257"/>
      <c r="CC134" s="257"/>
      <c r="CD134" s="257"/>
      <c r="CE134" s="257"/>
      <c r="CF134" s="257"/>
      <c r="CG134" s="257"/>
      <c r="CH134" s="257"/>
      <c r="CI134" s="257"/>
      <c r="CJ134" s="257"/>
      <c r="CK134" s="257"/>
      <c r="CL134" s="257"/>
      <c r="CM134" s="257"/>
      <c r="CO134" s="257"/>
      <c r="CP134" s="257"/>
      <c r="CQ134" s="257"/>
      <c r="CR134" s="257"/>
      <c r="CS134" s="257"/>
      <c r="CT134" s="257" t="str">
        <f>IF(ISNUMBER(MATCH(CU$1&amp;ROW(),$A:$A,0)),INDEX(#REF!,MATCH(CU$1&amp;ROW(),$A:$A,0))," ")</f>
        <v xml:space="preserve"> </v>
      </c>
      <c r="CU134" s="257" t="str">
        <f>IF(ISNUMBER(MATCH(CV$1&amp;ROW(),$A:$A,0)),INDEX(#REF!,MATCH(CV$1&amp;ROW(),$A:$A,0))," ")</f>
        <v xml:space="preserve"> </v>
      </c>
      <c r="CV134" s="257" t="str">
        <f>IF(ISNUMBER(MATCH(CW$1&amp;ROW(),$A:$A,0)),INDEX(#REF!,MATCH(CW$1&amp;ROW(),$A:$A,0))," ")</f>
        <v xml:space="preserve"> </v>
      </c>
      <c r="CW134" s="257" t="str">
        <f>IF(ISNUMBER(MATCH(CX$1&amp;ROW(),$A:$A,0)),INDEX(#REF!,MATCH(CX$1&amp;ROW(),$A:$A,0))," ")</f>
        <v xml:space="preserve"> </v>
      </c>
    </row>
    <row r="135" spans="1:101" x14ac:dyDescent="0.2">
      <c r="A135" s="257" t="str">
        <f>Chart_list_net!A137&amp;Chart_list_net!C137</f>
        <v>KATZ2</v>
      </c>
      <c r="C135" s="257"/>
      <c r="D135" s="257"/>
      <c r="E135" s="257"/>
      <c r="F135" s="257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  <c r="AA135" s="257"/>
      <c r="AB135" s="257"/>
      <c r="AC135" s="257"/>
      <c r="AD135" s="257"/>
      <c r="AE135" s="257"/>
      <c r="AF135" s="257"/>
      <c r="AH135" s="257"/>
      <c r="AI135" s="257"/>
      <c r="AJ135" s="257"/>
      <c r="AK135" s="257"/>
      <c r="AL135" s="257"/>
      <c r="AM135" s="257"/>
      <c r="AN135" s="257"/>
      <c r="AO135" s="257"/>
      <c r="AP135" s="257"/>
      <c r="AQ135" s="257"/>
      <c r="AR135" s="257"/>
      <c r="AS135" s="257"/>
      <c r="AT135" s="257"/>
      <c r="AU135" s="257"/>
      <c r="AV135" s="257"/>
      <c r="AW135" s="257"/>
      <c r="AX135" s="257"/>
      <c r="AY135" s="257"/>
      <c r="AZ135" s="257"/>
      <c r="BA135" s="257"/>
      <c r="BB135" s="257"/>
      <c r="BC135" s="257"/>
      <c r="BD135" s="257"/>
      <c r="BE135" s="257"/>
      <c r="BF135" s="257"/>
      <c r="BG135" s="257"/>
      <c r="BH135" s="257"/>
      <c r="BJ135" s="257"/>
      <c r="BK135" s="257"/>
      <c r="BL135" s="257"/>
      <c r="BM135" s="257"/>
      <c r="BN135" s="257"/>
      <c r="BO135" s="257"/>
      <c r="BP135" s="257"/>
      <c r="BQ135" s="257"/>
      <c r="BR135" s="257"/>
      <c r="BS135" s="257"/>
      <c r="BT135" s="257"/>
      <c r="BV135" s="257"/>
      <c r="BW135" s="257"/>
      <c r="BX135" s="257"/>
      <c r="BY135" s="257"/>
      <c r="BZ135" s="257"/>
      <c r="CA135" s="257"/>
      <c r="CB135" s="257"/>
      <c r="CC135" s="257"/>
      <c r="CD135" s="257"/>
      <c r="CE135" s="257"/>
      <c r="CF135" s="257"/>
      <c r="CG135" s="257"/>
      <c r="CH135" s="257"/>
      <c r="CI135" s="257"/>
      <c r="CJ135" s="257"/>
      <c r="CK135" s="257"/>
      <c r="CL135" s="257"/>
      <c r="CM135" s="257"/>
      <c r="CO135" s="257"/>
      <c r="CP135" s="257"/>
      <c r="CQ135" s="257"/>
      <c r="CR135" s="257"/>
      <c r="CS135" s="257"/>
      <c r="CT135" s="257" t="str">
        <f>IF(ISNUMBER(MATCH(CU$1&amp;ROW(),$A:$A,0)),INDEX(#REF!,MATCH(CU$1&amp;ROW(),$A:$A,0))," ")</f>
        <v xml:space="preserve"> </v>
      </c>
      <c r="CU135" s="257" t="str">
        <f>IF(ISNUMBER(MATCH(CV$1&amp;ROW(),$A:$A,0)),INDEX(#REF!,MATCH(CV$1&amp;ROW(),$A:$A,0))," ")</f>
        <v xml:space="preserve"> </v>
      </c>
      <c r="CV135" s="257" t="str">
        <f>IF(ISNUMBER(MATCH(CW$1&amp;ROW(),$A:$A,0)),INDEX(#REF!,MATCH(CW$1&amp;ROW(),$A:$A,0))," ")</f>
        <v xml:space="preserve"> </v>
      </c>
      <c r="CW135" s="257" t="str">
        <f>IF(ISNUMBER(MATCH(CX$1&amp;ROW(),$A:$A,0)),INDEX(#REF!,MATCH(CX$1&amp;ROW(),$A:$A,0))," ")</f>
        <v xml:space="preserve"> </v>
      </c>
    </row>
    <row r="136" spans="1:101" x14ac:dyDescent="0.2">
      <c r="A136" s="257" t="str">
        <f>Chart_list_net!A138&amp;Chart_list_net!C138</f>
        <v>KINGDOM_BIKES2</v>
      </c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  <c r="AA136" s="257"/>
      <c r="AB136" s="257"/>
      <c r="AC136" s="257"/>
      <c r="AD136" s="257"/>
      <c r="AE136" s="257"/>
      <c r="AF136" s="257"/>
      <c r="AH136" s="257"/>
      <c r="AI136" s="257"/>
      <c r="AJ136" s="257"/>
      <c r="AK136" s="257"/>
      <c r="AL136" s="257"/>
      <c r="AM136" s="257"/>
      <c r="AN136" s="257"/>
      <c r="AO136" s="257"/>
      <c r="AP136" s="257"/>
      <c r="AQ136" s="257"/>
      <c r="AR136" s="257"/>
      <c r="AS136" s="257"/>
      <c r="AT136" s="257"/>
      <c r="AU136" s="257"/>
      <c r="AV136" s="257"/>
      <c r="AW136" s="257"/>
      <c r="AX136" s="257"/>
      <c r="AY136" s="257"/>
      <c r="AZ136" s="257"/>
      <c r="BA136" s="257"/>
      <c r="BB136" s="257"/>
      <c r="BC136" s="257"/>
      <c r="BD136" s="257"/>
      <c r="BE136" s="257"/>
      <c r="BF136" s="257"/>
      <c r="BG136" s="257"/>
      <c r="BH136" s="257"/>
      <c r="BJ136" s="257"/>
      <c r="BK136" s="257"/>
      <c r="BL136" s="257"/>
      <c r="BM136" s="257"/>
      <c r="BN136" s="257"/>
      <c r="BO136" s="257"/>
      <c r="BP136" s="257"/>
      <c r="BQ136" s="257"/>
      <c r="BR136" s="257"/>
      <c r="BS136" s="257"/>
      <c r="BT136" s="257"/>
      <c r="BV136" s="257"/>
      <c r="BW136" s="257"/>
      <c r="BX136" s="257"/>
      <c r="BY136" s="257"/>
      <c r="BZ136" s="257"/>
      <c r="CA136" s="257"/>
      <c r="CB136" s="257"/>
      <c r="CC136" s="257"/>
      <c r="CD136" s="257"/>
      <c r="CE136" s="257"/>
      <c r="CF136" s="257"/>
      <c r="CG136" s="257"/>
      <c r="CH136" s="257"/>
      <c r="CI136" s="257"/>
      <c r="CJ136" s="257"/>
      <c r="CK136" s="257"/>
      <c r="CL136" s="257"/>
      <c r="CM136" s="257"/>
      <c r="CO136" s="257"/>
      <c r="CP136" s="257"/>
      <c r="CQ136" s="257"/>
      <c r="CR136" s="257"/>
      <c r="CS136" s="257"/>
      <c r="CT136" s="257" t="str">
        <f>IF(ISNUMBER(MATCH(CU$1&amp;ROW(),$A:$A,0)),INDEX(#REF!,MATCH(CU$1&amp;ROW(),$A:$A,0))," ")</f>
        <v xml:space="preserve"> </v>
      </c>
      <c r="CU136" s="257" t="str">
        <f>IF(ISNUMBER(MATCH(CV$1&amp;ROW(),$A:$A,0)),INDEX(#REF!,MATCH(CV$1&amp;ROW(),$A:$A,0))," ")</f>
        <v xml:space="preserve"> </v>
      </c>
      <c r="CV136" s="257" t="str">
        <f>IF(ISNUMBER(MATCH(CW$1&amp;ROW(),$A:$A,0)),INDEX(#REF!,MATCH(CW$1&amp;ROW(),$A:$A,0))," ")</f>
        <v xml:space="preserve"> </v>
      </c>
      <c r="CW136" s="257" t="str">
        <f>IF(ISNUMBER(MATCH(CX$1&amp;ROW(),$A:$A,0)),INDEX(#REF!,MATCH(CX$1&amp;ROW(),$A:$A,0))," ")</f>
        <v xml:space="preserve"> </v>
      </c>
    </row>
    <row r="137" spans="1:101" x14ac:dyDescent="0.2">
      <c r="A137" s="257" t="str">
        <f>Chart_list_net!A139&amp;Chart_list_net!C139</f>
        <v>KNOLLY2</v>
      </c>
      <c r="C137" s="257"/>
      <c r="D137" s="257"/>
      <c r="E137" s="257"/>
      <c r="F137" s="257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  <c r="AA137" s="257"/>
      <c r="AB137" s="257"/>
      <c r="AC137" s="257"/>
      <c r="AD137" s="257"/>
      <c r="AE137" s="257"/>
      <c r="AF137" s="257"/>
      <c r="AH137" s="257"/>
      <c r="AI137" s="257"/>
      <c r="AJ137" s="257"/>
      <c r="AK137" s="257"/>
      <c r="AL137" s="257"/>
      <c r="AM137" s="257"/>
      <c r="AN137" s="257"/>
      <c r="AO137" s="257"/>
      <c r="AP137" s="257"/>
      <c r="AQ137" s="257"/>
      <c r="AR137" s="257"/>
      <c r="AS137" s="257"/>
      <c r="AT137" s="257"/>
      <c r="AU137" s="257"/>
      <c r="AV137" s="257"/>
      <c r="AW137" s="257"/>
      <c r="AX137" s="257"/>
      <c r="AY137" s="257"/>
      <c r="AZ137" s="257"/>
      <c r="BA137" s="257"/>
      <c r="BB137" s="257"/>
      <c r="BC137" s="257"/>
      <c r="BD137" s="257"/>
      <c r="BE137" s="257"/>
      <c r="BF137" s="257"/>
      <c r="BG137" s="257"/>
      <c r="BH137" s="257"/>
      <c r="BJ137" s="257"/>
      <c r="BK137" s="257"/>
      <c r="BL137" s="257"/>
      <c r="BM137" s="257"/>
      <c r="BN137" s="257"/>
      <c r="BO137" s="257"/>
      <c r="BP137" s="257"/>
      <c r="BQ137" s="257"/>
      <c r="BR137" s="257"/>
      <c r="BS137" s="257"/>
      <c r="BT137" s="257"/>
      <c r="BV137" s="257"/>
      <c r="BW137" s="257"/>
      <c r="BX137" s="257"/>
      <c r="BY137" s="257"/>
      <c r="BZ137" s="257"/>
      <c r="CA137" s="257"/>
      <c r="CB137" s="257"/>
      <c r="CC137" s="257"/>
      <c r="CD137" s="257"/>
      <c r="CE137" s="257"/>
      <c r="CF137" s="257"/>
      <c r="CG137" s="257"/>
      <c r="CH137" s="257"/>
      <c r="CI137" s="257"/>
      <c r="CJ137" s="257"/>
      <c r="CK137" s="257"/>
      <c r="CL137" s="257"/>
      <c r="CM137" s="257"/>
      <c r="CO137" s="257"/>
      <c r="CP137" s="257"/>
      <c r="CQ137" s="257"/>
      <c r="CR137" s="257"/>
      <c r="CS137" s="257"/>
      <c r="CT137" s="257" t="str">
        <f>IF(ISNUMBER(MATCH(CU$1&amp;ROW(),$A:$A,0)),INDEX(#REF!,MATCH(CU$1&amp;ROW(),$A:$A,0))," ")</f>
        <v xml:space="preserve"> </v>
      </c>
      <c r="CU137" s="257" t="str">
        <f>IF(ISNUMBER(MATCH(CV$1&amp;ROW(),$A:$A,0)),INDEX(#REF!,MATCH(CV$1&amp;ROW(),$A:$A,0))," ")</f>
        <v xml:space="preserve"> </v>
      </c>
      <c r="CV137" s="257" t="str">
        <f>IF(ISNUMBER(MATCH(CW$1&amp;ROW(),$A:$A,0)),INDEX(#REF!,MATCH(CW$1&amp;ROW(),$A:$A,0))," ")</f>
        <v xml:space="preserve"> </v>
      </c>
      <c r="CW137" s="257" t="str">
        <f>IF(ISNUMBER(MATCH(CX$1&amp;ROW(),$A:$A,0)),INDEX(#REF!,MATCH(CX$1&amp;ROW(),$A:$A,0))," ")</f>
        <v xml:space="preserve"> </v>
      </c>
    </row>
    <row r="138" spans="1:101" x14ac:dyDescent="0.2">
      <c r="A138" s="257" t="str">
        <f>Chart_list_net!A140&amp;Chart_list_net!C140</f>
        <v>KNOLLY3</v>
      </c>
      <c r="C138" s="257"/>
      <c r="D138" s="257"/>
      <c r="E138" s="257"/>
      <c r="F138" s="257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  <c r="AA138" s="257"/>
      <c r="AB138" s="257"/>
      <c r="AC138" s="257"/>
      <c r="AD138" s="257"/>
      <c r="AE138" s="257"/>
      <c r="AF138" s="257"/>
      <c r="AH138" s="257"/>
      <c r="AI138" s="257"/>
      <c r="AJ138" s="257"/>
      <c r="AK138" s="257"/>
      <c r="AL138" s="257"/>
      <c r="AM138" s="257"/>
      <c r="AN138" s="257"/>
      <c r="AO138" s="257"/>
      <c r="AP138" s="257"/>
      <c r="AQ138" s="257"/>
      <c r="AR138" s="257"/>
      <c r="AS138" s="257"/>
      <c r="AT138" s="257"/>
      <c r="AU138" s="257"/>
      <c r="AV138" s="257"/>
      <c r="AW138" s="257"/>
      <c r="AX138" s="257"/>
      <c r="AY138" s="257"/>
      <c r="AZ138" s="257"/>
      <c r="BA138" s="257"/>
      <c r="BB138" s="257"/>
      <c r="BC138" s="257"/>
      <c r="BD138" s="257"/>
      <c r="BE138" s="257"/>
      <c r="BF138" s="257"/>
      <c r="BG138" s="257"/>
      <c r="BH138" s="257"/>
      <c r="BJ138" s="257"/>
      <c r="BK138" s="257"/>
      <c r="BL138" s="257"/>
      <c r="BM138" s="257"/>
      <c r="BN138" s="257"/>
      <c r="BO138" s="257"/>
      <c r="BP138" s="257"/>
      <c r="BQ138" s="257"/>
      <c r="BR138" s="257"/>
      <c r="BS138" s="257"/>
      <c r="BT138" s="257"/>
      <c r="BV138" s="257"/>
      <c r="BW138" s="257"/>
      <c r="BX138" s="257"/>
      <c r="BY138" s="257"/>
      <c r="BZ138" s="257"/>
      <c r="CA138" s="257"/>
      <c r="CB138" s="257"/>
      <c r="CC138" s="257"/>
      <c r="CD138" s="257"/>
      <c r="CE138" s="257"/>
      <c r="CF138" s="257"/>
      <c r="CG138" s="257"/>
      <c r="CH138" s="257"/>
      <c r="CI138" s="257"/>
      <c r="CJ138" s="257"/>
      <c r="CK138" s="257"/>
      <c r="CL138" s="257"/>
      <c r="CM138" s="257"/>
      <c r="CO138" s="257"/>
      <c r="CP138" s="257"/>
      <c r="CQ138" s="257"/>
      <c r="CR138" s="257"/>
      <c r="CS138" s="257"/>
      <c r="CT138" s="257" t="str">
        <f>IF(ISNUMBER(MATCH(CU$1&amp;ROW(),$A:$A,0)),INDEX(#REF!,MATCH(CU$1&amp;ROW(),$A:$A,0))," ")</f>
        <v xml:space="preserve"> </v>
      </c>
      <c r="CU138" s="257" t="str">
        <f>IF(ISNUMBER(MATCH(CV$1&amp;ROW(),$A:$A,0)),INDEX(#REF!,MATCH(CV$1&amp;ROW(),$A:$A,0))," ")</f>
        <v xml:space="preserve"> </v>
      </c>
      <c r="CV138" s="257" t="str">
        <f>IF(ISNUMBER(MATCH(CW$1&amp;ROW(),$A:$A,0)),INDEX(#REF!,MATCH(CW$1&amp;ROW(),$A:$A,0))," ")</f>
        <v xml:space="preserve"> </v>
      </c>
      <c r="CW138" s="257" t="str">
        <f>IF(ISNUMBER(MATCH(CX$1&amp;ROW(),$A:$A,0)),INDEX(#REF!,MATCH(CX$1&amp;ROW(),$A:$A,0))," ")</f>
        <v xml:space="preserve"> </v>
      </c>
    </row>
    <row r="139" spans="1:101" x14ac:dyDescent="0.2">
      <c r="A139" s="257" t="str">
        <f>Chart_list_net!A141&amp;Chart_list_net!C141</f>
        <v>KNOLLY4</v>
      </c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  <c r="AA139" s="257"/>
      <c r="AB139" s="257"/>
      <c r="AC139" s="257"/>
      <c r="AD139" s="257"/>
      <c r="AE139" s="257"/>
      <c r="AF139" s="257"/>
      <c r="AH139" s="257"/>
      <c r="AI139" s="257"/>
      <c r="AJ139" s="257"/>
      <c r="AK139" s="257"/>
      <c r="AL139" s="257"/>
      <c r="AM139" s="257"/>
      <c r="AN139" s="257"/>
      <c r="AO139" s="257"/>
      <c r="AP139" s="257"/>
      <c r="AQ139" s="257"/>
      <c r="AR139" s="257"/>
      <c r="AS139" s="257"/>
      <c r="AT139" s="257"/>
      <c r="AU139" s="257"/>
      <c r="AV139" s="257"/>
      <c r="AW139" s="257"/>
      <c r="AX139" s="257"/>
      <c r="AY139" s="257"/>
      <c r="AZ139" s="257"/>
      <c r="BA139" s="257"/>
      <c r="BB139" s="257"/>
      <c r="BC139" s="257"/>
      <c r="BD139" s="257"/>
      <c r="BE139" s="257"/>
      <c r="BF139" s="257"/>
      <c r="BG139" s="257"/>
      <c r="BH139" s="257"/>
      <c r="BJ139" s="257"/>
      <c r="BK139" s="257"/>
      <c r="BL139" s="257"/>
      <c r="BM139" s="257"/>
      <c r="BN139" s="257"/>
      <c r="BO139" s="257"/>
      <c r="BP139" s="257"/>
      <c r="BQ139" s="257"/>
      <c r="BR139" s="257"/>
      <c r="BS139" s="257"/>
      <c r="BT139" s="257"/>
      <c r="BV139" s="257"/>
      <c r="BW139" s="257"/>
      <c r="BX139" s="257"/>
      <c r="BY139" s="257"/>
      <c r="BZ139" s="257"/>
      <c r="CA139" s="257"/>
      <c r="CB139" s="257"/>
      <c r="CC139" s="257"/>
      <c r="CD139" s="257"/>
      <c r="CE139" s="257"/>
      <c r="CF139" s="257"/>
      <c r="CG139" s="257"/>
      <c r="CH139" s="257"/>
      <c r="CI139" s="257"/>
      <c r="CJ139" s="257"/>
      <c r="CK139" s="257"/>
      <c r="CL139" s="257"/>
      <c r="CM139" s="257"/>
      <c r="CO139" s="257"/>
      <c r="CP139" s="257"/>
      <c r="CQ139" s="257"/>
      <c r="CR139" s="257"/>
      <c r="CS139" s="257"/>
      <c r="CT139" s="257" t="str">
        <f>IF(ISNUMBER(MATCH(CU$1&amp;ROW(),$A:$A,0)),INDEX(#REF!,MATCH(CU$1&amp;ROW(),$A:$A,0))," ")</f>
        <v xml:space="preserve"> </v>
      </c>
      <c r="CU139" s="257" t="str">
        <f>IF(ISNUMBER(MATCH(CV$1&amp;ROW(),$A:$A,0)),INDEX(#REF!,MATCH(CV$1&amp;ROW(),$A:$A,0))," ")</f>
        <v xml:space="preserve"> </v>
      </c>
      <c r="CV139" s="257" t="str">
        <f>IF(ISNUMBER(MATCH(CW$1&amp;ROW(),$A:$A,0)),INDEX(#REF!,MATCH(CW$1&amp;ROW(),$A:$A,0))," ")</f>
        <v xml:space="preserve"> </v>
      </c>
      <c r="CW139" s="257" t="str">
        <f>IF(ISNUMBER(MATCH(CX$1&amp;ROW(),$A:$A,0)),INDEX(#REF!,MATCH(CX$1&amp;ROW(),$A:$A,0))," ")</f>
        <v xml:space="preserve"> </v>
      </c>
    </row>
    <row r="140" spans="1:101" x14ac:dyDescent="0.2">
      <c r="A140" s="257" t="str">
        <f>Chart_list_net!A142&amp;Chart_list_net!C142</f>
        <v>KNOLLY5</v>
      </c>
      <c r="C140" s="257"/>
      <c r="D140" s="257"/>
      <c r="E140" s="257"/>
      <c r="F140" s="257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  <c r="AA140" s="257"/>
      <c r="AB140" s="257"/>
      <c r="AC140" s="257"/>
      <c r="AD140" s="257"/>
      <c r="AE140" s="257"/>
      <c r="AF140" s="257"/>
      <c r="AH140" s="257"/>
      <c r="AI140" s="257"/>
      <c r="AJ140" s="257"/>
      <c r="AK140" s="257"/>
      <c r="AL140" s="257"/>
      <c r="AM140" s="257"/>
      <c r="AN140" s="257"/>
      <c r="AO140" s="257"/>
      <c r="AP140" s="257"/>
      <c r="AQ140" s="257"/>
      <c r="AR140" s="257"/>
      <c r="AS140" s="257"/>
      <c r="AT140" s="257"/>
      <c r="AU140" s="257"/>
      <c r="AV140" s="257"/>
      <c r="AW140" s="257"/>
      <c r="AX140" s="257"/>
      <c r="AY140" s="257"/>
      <c r="AZ140" s="257"/>
      <c r="BA140" s="257"/>
      <c r="BB140" s="257"/>
      <c r="BC140" s="257"/>
      <c r="BD140" s="257"/>
      <c r="BE140" s="257"/>
      <c r="BF140" s="257"/>
      <c r="BG140" s="257"/>
      <c r="BH140" s="257"/>
      <c r="BJ140" s="257"/>
      <c r="BK140" s="257"/>
      <c r="BL140" s="257"/>
      <c r="BM140" s="257"/>
      <c r="BN140" s="257"/>
      <c r="BO140" s="257"/>
      <c r="BP140" s="257"/>
      <c r="BQ140" s="257"/>
      <c r="BR140" s="257"/>
      <c r="BS140" s="257"/>
      <c r="BT140" s="257"/>
      <c r="BV140" s="257"/>
      <c r="BW140" s="257"/>
      <c r="BX140" s="257"/>
      <c r="BY140" s="257"/>
      <c r="BZ140" s="257"/>
      <c r="CA140" s="257"/>
      <c r="CB140" s="257"/>
      <c r="CC140" s="257"/>
      <c r="CD140" s="257"/>
      <c r="CE140" s="257"/>
      <c r="CF140" s="257"/>
      <c r="CG140" s="257"/>
      <c r="CH140" s="257"/>
      <c r="CI140" s="257"/>
      <c r="CJ140" s="257"/>
      <c r="CK140" s="257"/>
      <c r="CL140" s="257"/>
      <c r="CM140" s="257"/>
      <c r="CO140" s="257"/>
      <c r="CP140" s="257"/>
      <c r="CQ140" s="257"/>
      <c r="CR140" s="257"/>
      <c r="CS140" s="257"/>
      <c r="CT140" s="257" t="str">
        <f>IF(ISNUMBER(MATCH(CU$1&amp;ROW(),$A:$A,0)),INDEX(#REF!,MATCH(CU$1&amp;ROW(),$A:$A,0))," ")</f>
        <v xml:space="preserve"> </v>
      </c>
      <c r="CU140" s="257" t="str">
        <f>IF(ISNUMBER(MATCH(CV$1&amp;ROW(),$A:$A,0)),INDEX(#REF!,MATCH(CV$1&amp;ROW(),$A:$A,0))," ")</f>
        <v xml:space="preserve"> </v>
      </c>
      <c r="CV140" s="257" t="str">
        <f>IF(ISNUMBER(MATCH(CW$1&amp;ROW(),$A:$A,0)),INDEX(#REF!,MATCH(CW$1&amp;ROW(),$A:$A,0))," ")</f>
        <v xml:space="preserve"> </v>
      </c>
      <c r="CW140" s="257" t="str">
        <f>IF(ISNUMBER(MATCH(CX$1&amp;ROW(),$A:$A,0)),INDEX(#REF!,MATCH(CX$1&amp;ROW(),$A:$A,0))," ")</f>
        <v xml:space="preserve"> </v>
      </c>
    </row>
    <row r="141" spans="1:101" x14ac:dyDescent="0.2">
      <c r="A141" s="257" t="str">
        <f>Chart_list_net!A143&amp;Chart_list_net!C143</f>
        <v>KONA2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  <c r="AA141" s="257"/>
      <c r="AB141" s="257"/>
      <c r="AC141" s="257"/>
      <c r="AD141" s="257"/>
      <c r="AE141" s="257"/>
      <c r="AF141" s="257"/>
      <c r="AH141" s="257"/>
      <c r="AI141" s="257"/>
      <c r="AJ141" s="257"/>
      <c r="AK141" s="257"/>
      <c r="AL141" s="257"/>
      <c r="AM141" s="257"/>
      <c r="AN141" s="257"/>
      <c r="AO141" s="257"/>
      <c r="AP141" s="257"/>
      <c r="AQ141" s="257"/>
      <c r="AR141" s="257"/>
      <c r="AS141" s="257"/>
      <c r="AT141" s="257"/>
      <c r="AU141" s="257"/>
      <c r="AV141" s="257"/>
      <c r="AW141" s="257"/>
      <c r="AX141" s="257"/>
      <c r="AY141" s="257"/>
      <c r="AZ141" s="257"/>
      <c r="BA141" s="257"/>
      <c r="BB141" s="257"/>
      <c r="BC141" s="257"/>
      <c r="BD141" s="257"/>
      <c r="BE141" s="257"/>
      <c r="BF141" s="257"/>
      <c r="BG141" s="257"/>
      <c r="BH141" s="257"/>
      <c r="BJ141" s="257"/>
      <c r="BK141" s="257"/>
      <c r="BL141" s="257"/>
      <c r="BM141" s="257"/>
      <c r="BN141" s="257"/>
      <c r="BO141" s="257"/>
      <c r="BP141" s="257"/>
      <c r="BQ141" s="257"/>
      <c r="BR141" s="257"/>
      <c r="BS141" s="257"/>
      <c r="BT141" s="257"/>
      <c r="BV141" s="257"/>
      <c r="BW141" s="257"/>
      <c r="BX141" s="257"/>
      <c r="BY141" s="257"/>
      <c r="BZ141" s="257"/>
      <c r="CA141" s="257"/>
      <c r="CB141" s="257"/>
      <c r="CC141" s="257"/>
      <c r="CD141" s="257"/>
      <c r="CE141" s="257"/>
      <c r="CF141" s="257"/>
      <c r="CG141" s="257"/>
      <c r="CH141" s="257"/>
      <c r="CI141" s="257"/>
      <c r="CJ141" s="257"/>
      <c r="CK141" s="257"/>
      <c r="CL141" s="257"/>
      <c r="CM141" s="257"/>
      <c r="CO141" s="257"/>
      <c r="CP141" s="257"/>
      <c r="CQ141" s="257"/>
      <c r="CR141" s="257"/>
      <c r="CS141" s="257"/>
      <c r="CT141" s="257" t="str">
        <f>IF(ISNUMBER(MATCH(CU$1&amp;ROW(),$A:$A,0)),INDEX(#REF!,MATCH(CU$1&amp;ROW(),$A:$A,0))," ")</f>
        <v xml:space="preserve"> </v>
      </c>
      <c r="CU141" s="257" t="str">
        <f>IF(ISNUMBER(MATCH(CV$1&amp;ROW(),$A:$A,0)),INDEX(#REF!,MATCH(CV$1&amp;ROW(),$A:$A,0))," ")</f>
        <v xml:space="preserve"> </v>
      </c>
      <c r="CV141" s="257" t="str">
        <f>IF(ISNUMBER(MATCH(CW$1&amp;ROW(),$A:$A,0)),INDEX(#REF!,MATCH(CW$1&amp;ROW(),$A:$A,0))," ")</f>
        <v xml:space="preserve"> </v>
      </c>
      <c r="CW141" s="257" t="str">
        <f>IF(ISNUMBER(MATCH(CX$1&amp;ROW(),$A:$A,0)),INDEX(#REF!,MATCH(CX$1&amp;ROW(),$A:$A,0))," ")</f>
        <v xml:space="preserve"> </v>
      </c>
    </row>
    <row r="142" spans="1:101" x14ac:dyDescent="0.2">
      <c r="A142" s="257" t="str">
        <f>Chart_list_net!A144&amp;Chart_list_net!C144</f>
        <v>KONA3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  <c r="AA142" s="257"/>
      <c r="AB142" s="257"/>
      <c r="AC142" s="257"/>
      <c r="AD142" s="257"/>
      <c r="AE142" s="257"/>
      <c r="AF142" s="257"/>
      <c r="AH142" s="257"/>
      <c r="AI142" s="257"/>
      <c r="AJ142" s="257"/>
      <c r="AK142" s="257"/>
      <c r="AL142" s="257"/>
      <c r="AM142" s="257"/>
      <c r="AN142" s="257"/>
      <c r="AO142" s="257"/>
      <c r="AP142" s="257"/>
      <c r="AQ142" s="257"/>
      <c r="AR142" s="257"/>
      <c r="AS142" s="257"/>
      <c r="AT142" s="257"/>
      <c r="AU142" s="257"/>
      <c r="AV142" s="257"/>
      <c r="AW142" s="257"/>
      <c r="AX142" s="257"/>
      <c r="AY142" s="257"/>
      <c r="AZ142" s="257"/>
      <c r="BA142" s="257"/>
      <c r="BB142" s="257"/>
      <c r="BC142" s="257"/>
      <c r="BD142" s="257"/>
      <c r="BE142" s="257"/>
      <c r="BF142" s="257"/>
      <c r="BG142" s="257"/>
      <c r="BH142" s="257"/>
      <c r="BJ142" s="257"/>
      <c r="BK142" s="257"/>
      <c r="BL142" s="257"/>
      <c r="BM142" s="257"/>
      <c r="BN142" s="257"/>
      <c r="BO142" s="257"/>
      <c r="BP142" s="257"/>
      <c r="BQ142" s="257"/>
      <c r="BR142" s="257"/>
      <c r="BS142" s="257"/>
      <c r="BT142" s="257"/>
      <c r="BV142" s="257"/>
      <c r="BW142" s="257"/>
      <c r="BX142" s="257"/>
      <c r="BY142" s="257"/>
      <c r="BZ142" s="257"/>
      <c r="CA142" s="257"/>
      <c r="CB142" s="257"/>
      <c r="CC142" s="257"/>
      <c r="CD142" s="257"/>
      <c r="CE142" s="257"/>
      <c r="CF142" s="257"/>
      <c r="CG142" s="257"/>
      <c r="CH142" s="257"/>
      <c r="CI142" s="257"/>
      <c r="CJ142" s="257"/>
      <c r="CK142" s="257"/>
      <c r="CL142" s="257"/>
      <c r="CM142" s="257"/>
      <c r="CO142" s="257"/>
      <c r="CP142" s="257"/>
      <c r="CQ142" s="257"/>
      <c r="CR142" s="257"/>
      <c r="CS142" s="257"/>
      <c r="CT142" s="257" t="str">
        <f>IF(ISNUMBER(MATCH(CU$1&amp;ROW(),$A:$A,0)),INDEX(#REF!,MATCH(CU$1&amp;ROW(),$A:$A,0))," ")</f>
        <v xml:space="preserve"> </v>
      </c>
      <c r="CU142" s="257" t="str">
        <f>IF(ISNUMBER(MATCH(CV$1&amp;ROW(),$A:$A,0)),INDEX(#REF!,MATCH(CV$1&amp;ROW(),$A:$A,0))," ")</f>
        <v xml:space="preserve"> </v>
      </c>
      <c r="CV142" s="257" t="str">
        <f>IF(ISNUMBER(MATCH(CW$1&amp;ROW(),$A:$A,0)),INDEX(#REF!,MATCH(CW$1&amp;ROW(),$A:$A,0))," ")</f>
        <v xml:space="preserve"> </v>
      </c>
      <c r="CW142" s="257" t="str">
        <f>IF(ISNUMBER(MATCH(CX$1&amp;ROW(),$A:$A,0)),INDEX(#REF!,MATCH(CX$1&amp;ROW(),$A:$A,0))," ")</f>
        <v xml:space="preserve"> </v>
      </c>
    </row>
    <row r="143" spans="1:101" x14ac:dyDescent="0.2">
      <c r="A143" s="257" t="str">
        <f>Chart_list_net!A145&amp;Chart_list_net!C145</f>
        <v>KONA4</v>
      </c>
      <c r="C143" s="257"/>
      <c r="D143" s="257"/>
      <c r="E143" s="257"/>
      <c r="F143" s="257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  <c r="AA143" s="257"/>
      <c r="AB143" s="257"/>
      <c r="AC143" s="257"/>
      <c r="AD143" s="257"/>
      <c r="AE143" s="257"/>
      <c r="AF143" s="257"/>
      <c r="AH143" s="257"/>
      <c r="AI143" s="257"/>
      <c r="AJ143" s="257"/>
      <c r="AK143" s="257"/>
      <c r="AL143" s="257"/>
      <c r="AM143" s="257"/>
      <c r="AN143" s="257"/>
      <c r="AO143" s="257"/>
      <c r="AP143" s="257"/>
      <c r="AQ143" s="257"/>
      <c r="AR143" s="257"/>
      <c r="AS143" s="257"/>
      <c r="AT143" s="257"/>
      <c r="AU143" s="257"/>
      <c r="AV143" s="257"/>
      <c r="AW143" s="257"/>
      <c r="AX143" s="257"/>
      <c r="AY143" s="257"/>
      <c r="AZ143" s="257"/>
      <c r="BA143" s="257"/>
      <c r="BB143" s="257"/>
      <c r="BC143" s="257"/>
      <c r="BD143" s="257"/>
      <c r="BE143" s="257"/>
      <c r="BF143" s="257"/>
      <c r="BG143" s="257"/>
      <c r="BH143" s="257"/>
      <c r="BJ143" s="257"/>
      <c r="BK143" s="257"/>
      <c r="BL143" s="257"/>
      <c r="BM143" s="257"/>
      <c r="BN143" s="257"/>
      <c r="BO143" s="257"/>
      <c r="BP143" s="257"/>
      <c r="BQ143" s="257"/>
      <c r="BR143" s="257"/>
      <c r="BS143" s="257"/>
      <c r="BT143" s="257"/>
      <c r="BV143" s="257"/>
      <c r="BW143" s="257"/>
      <c r="BX143" s="257"/>
      <c r="BY143" s="257"/>
      <c r="BZ143" s="257"/>
      <c r="CA143" s="257"/>
      <c r="CB143" s="257"/>
      <c r="CC143" s="257"/>
      <c r="CD143" s="257"/>
      <c r="CE143" s="257"/>
      <c r="CF143" s="257"/>
      <c r="CG143" s="257"/>
      <c r="CH143" s="257"/>
      <c r="CI143" s="257"/>
      <c r="CJ143" s="257"/>
      <c r="CK143" s="257"/>
      <c r="CL143" s="257"/>
      <c r="CM143" s="257"/>
      <c r="CO143" s="257"/>
      <c r="CP143" s="257"/>
      <c r="CQ143" s="257"/>
      <c r="CR143" s="257"/>
      <c r="CS143" s="257"/>
      <c r="CT143" s="257" t="str">
        <f>IF(ISNUMBER(MATCH(CU$1&amp;ROW(),$A:$A,0)),INDEX(#REF!,MATCH(CU$1&amp;ROW(),$A:$A,0))," ")</f>
        <v xml:space="preserve"> </v>
      </c>
      <c r="CU143" s="257" t="str">
        <f>IF(ISNUMBER(MATCH(CV$1&amp;ROW(),$A:$A,0)),INDEX(#REF!,MATCH(CV$1&amp;ROW(),$A:$A,0))," ")</f>
        <v xml:space="preserve"> </v>
      </c>
      <c r="CV143" s="257" t="str">
        <f>IF(ISNUMBER(MATCH(CW$1&amp;ROW(),$A:$A,0)),INDEX(#REF!,MATCH(CW$1&amp;ROW(),$A:$A,0))," ")</f>
        <v xml:space="preserve"> </v>
      </c>
      <c r="CW143" s="257" t="str">
        <f>IF(ISNUMBER(MATCH(CX$1&amp;ROW(),$A:$A,0)),INDEX(#REF!,MATCH(CX$1&amp;ROW(),$A:$A,0))," ")</f>
        <v xml:space="preserve"> </v>
      </c>
    </row>
    <row r="144" spans="1:101" x14ac:dyDescent="0.2">
      <c r="A144" s="257" t="str">
        <f>Chart_list_net!A146&amp;Chart_list_net!C146</f>
        <v>KONA5</v>
      </c>
      <c r="C144" s="257"/>
      <c r="D144" s="257"/>
      <c r="E144" s="257"/>
      <c r="F144" s="257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  <c r="AA144" s="257"/>
      <c r="AB144" s="257"/>
      <c r="AC144" s="257"/>
      <c r="AD144" s="257"/>
      <c r="AE144" s="257"/>
      <c r="AF144" s="257"/>
      <c r="AH144" s="257"/>
      <c r="AI144" s="257"/>
      <c r="AJ144" s="257"/>
      <c r="AK144" s="257"/>
      <c r="AL144" s="257"/>
      <c r="AM144" s="257"/>
      <c r="AN144" s="257"/>
      <c r="AO144" s="257"/>
      <c r="AP144" s="257"/>
      <c r="AQ144" s="257"/>
      <c r="AR144" s="257"/>
      <c r="AS144" s="257"/>
      <c r="AT144" s="257"/>
      <c r="AU144" s="257"/>
      <c r="AV144" s="257"/>
      <c r="AW144" s="257"/>
      <c r="AX144" s="257"/>
      <c r="AY144" s="257"/>
      <c r="AZ144" s="257"/>
      <c r="BA144" s="257"/>
      <c r="BB144" s="257"/>
      <c r="BC144" s="257"/>
      <c r="BD144" s="257"/>
      <c r="BE144" s="257"/>
      <c r="BF144" s="257"/>
      <c r="BG144" s="257"/>
      <c r="BH144" s="257"/>
      <c r="BJ144" s="257"/>
      <c r="BK144" s="257"/>
      <c r="BL144" s="257"/>
      <c r="BM144" s="257"/>
      <c r="BN144" s="257"/>
      <c r="BO144" s="257"/>
      <c r="BP144" s="257"/>
      <c r="BQ144" s="257"/>
      <c r="BR144" s="257"/>
      <c r="BS144" s="257"/>
      <c r="BT144" s="257"/>
      <c r="BV144" s="257"/>
      <c r="BW144" s="257"/>
      <c r="BX144" s="257"/>
      <c r="BY144" s="257"/>
      <c r="BZ144" s="257"/>
      <c r="CA144" s="257"/>
      <c r="CB144" s="257"/>
      <c r="CC144" s="257"/>
      <c r="CD144" s="257"/>
      <c r="CE144" s="257"/>
      <c r="CF144" s="257"/>
      <c r="CG144" s="257"/>
      <c r="CH144" s="257"/>
      <c r="CI144" s="257"/>
      <c r="CJ144" s="257"/>
      <c r="CK144" s="257"/>
      <c r="CL144" s="257"/>
      <c r="CM144" s="257"/>
      <c r="CO144" s="257"/>
      <c r="CP144" s="257"/>
      <c r="CQ144" s="257"/>
      <c r="CR144" s="257"/>
      <c r="CS144" s="257"/>
      <c r="CT144" s="257" t="str">
        <f>IF(ISNUMBER(MATCH(CU$1&amp;ROW(),$A:$A,0)),INDEX(#REF!,MATCH(CU$1&amp;ROW(),$A:$A,0))," ")</f>
        <v xml:space="preserve"> </v>
      </c>
      <c r="CU144" s="257" t="str">
        <f>IF(ISNUMBER(MATCH(CV$1&amp;ROW(),$A:$A,0)),INDEX(#REF!,MATCH(CV$1&amp;ROW(),$A:$A,0))," ")</f>
        <v xml:space="preserve"> </v>
      </c>
      <c r="CV144" s="257" t="str">
        <f>IF(ISNUMBER(MATCH(CW$1&amp;ROW(),$A:$A,0)),INDEX(#REF!,MATCH(CW$1&amp;ROW(),$A:$A,0))," ")</f>
        <v xml:space="preserve"> </v>
      </c>
      <c r="CW144" s="257" t="str">
        <f>IF(ISNUMBER(MATCH(CX$1&amp;ROW(),$A:$A,0)),INDEX(#REF!,MATCH(CX$1&amp;ROW(),$A:$A,0))," ")</f>
        <v xml:space="preserve"> </v>
      </c>
    </row>
    <row r="145" spans="1:101" x14ac:dyDescent="0.2">
      <c r="A145" s="257" t="str">
        <f>Chart_list_net!A147&amp;Chart_list_net!C147</f>
        <v>KONA6</v>
      </c>
      <c r="C145" s="257"/>
      <c r="D145" s="257"/>
      <c r="E145" s="257"/>
      <c r="F145" s="257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  <c r="AA145" s="257"/>
      <c r="AB145" s="257"/>
      <c r="AC145" s="257"/>
      <c r="AD145" s="257"/>
      <c r="AE145" s="257"/>
      <c r="AF145" s="257"/>
      <c r="AH145" s="257"/>
      <c r="AI145" s="257"/>
      <c r="AJ145" s="257"/>
      <c r="AK145" s="257"/>
      <c r="AL145" s="257"/>
      <c r="AM145" s="257"/>
      <c r="AN145" s="257"/>
      <c r="AO145" s="257"/>
      <c r="AP145" s="257"/>
      <c r="AQ145" s="257"/>
      <c r="AR145" s="257"/>
      <c r="AS145" s="257"/>
      <c r="AT145" s="257"/>
      <c r="AU145" s="257"/>
      <c r="AV145" s="257"/>
      <c r="AW145" s="257"/>
      <c r="AX145" s="257"/>
      <c r="AY145" s="257"/>
      <c r="AZ145" s="257"/>
      <c r="BA145" s="257"/>
      <c r="BB145" s="257"/>
      <c r="BC145" s="257"/>
      <c r="BD145" s="257"/>
      <c r="BE145" s="257"/>
      <c r="BF145" s="257"/>
      <c r="BG145" s="257"/>
      <c r="BH145" s="257"/>
      <c r="BJ145" s="257"/>
      <c r="BK145" s="257"/>
      <c r="BL145" s="257"/>
      <c r="BM145" s="257"/>
      <c r="BN145" s="257"/>
      <c r="BO145" s="257"/>
      <c r="BP145" s="257"/>
      <c r="BQ145" s="257"/>
      <c r="BR145" s="257"/>
      <c r="BS145" s="257"/>
      <c r="BT145" s="257"/>
      <c r="BV145" s="257"/>
      <c r="BW145" s="257"/>
      <c r="BX145" s="257"/>
      <c r="BY145" s="257"/>
      <c r="BZ145" s="257"/>
      <c r="CA145" s="257"/>
      <c r="CB145" s="257"/>
      <c r="CC145" s="257"/>
      <c r="CD145" s="257"/>
      <c r="CE145" s="257"/>
      <c r="CF145" s="257"/>
      <c r="CG145" s="257"/>
      <c r="CH145" s="257"/>
      <c r="CI145" s="257"/>
      <c r="CJ145" s="257"/>
      <c r="CK145" s="257"/>
      <c r="CL145" s="257"/>
      <c r="CM145" s="257"/>
      <c r="CO145" s="257"/>
      <c r="CP145" s="257"/>
      <c r="CQ145" s="257"/>
      <c r="CR145" s="257"/>
      <c r="CS145" s="257"/>
      <c r="CT145" s="257" t="str">
        <f>IF(ISNUMBER(MATCH(CU$1&amp;ROW(),$A:$A,0)),INDEX(#REF!,MATCH(CU$1&amp;ROW(),$A:$A,0))," ")</f>
        <v xml:space="preserve"> </v>
      </c>
      <c r="CU145" s="257" t="str">
        <f>IF(ISNUMBER(MATCH(CV$1&amp;ROW(),$A:$A,0)),INDEX(#REF!,MATCH(CV$1&amp;ROW(),$A:$A,0))," ")</f>
        <v xml:space="preserve"> </v>
      </c>
      <c r="CV145" s="257" t="str">
        <f>IF(ISNUMBER(MATCH(CW$1&amp;ROW(),$A:$A,0)),INDEX(#REF!,MATCH(CW$1&amp;ROW(),$A:$A,0))," ")</f>
        <v xml:space="preserve"> </v>
      </c>
      <c r="CW145" s="257" t="str">
        <f>IF(ISNUMBER(MATCH(CX$1&amp;ROW(),$A:$A,0)),INDEX(#REF!,MATCH(CX$1&amp;ROW(),$A:$A,0))," ")</f>
        <v xml:space="preserve"> </v>
      </c>
    </row>
    <row r="146" spans="1:101" x14ac:dyDescent="0.2">
      <c r="A146" s="257" t="str">
        <f>Chart_list_net!A148&amp;Chart_list_net!C148</f>
        <v>KONA7</v>
      </c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  <c r="AA146" s="257"/>
      <c r="AB146" s="257"/>
      <c r="AC146" s="257"/>
      <c r="AD146" s="257"/>
      <c r="AE146" s="257"/>
      <c r="AF146" s="257"/>
      <c r="AH146" s="257"/>
      <c r="AI146" s="257"/>
      <c r="AJ146" s="257"/>
      <c r="AK146" s="257"/>
      <c r="AL146" s="257"/>
      <c r="AM146" s="257"/>
      <c r="AN146" s="257"/>
      <c r="AO146" s="257"/>
      <c r="AP146" s="257"/>
      <c r="AQ146" s="257"/>
      <c r="AR146" s="257"/>
      <c r="AS146" s="257"/>
      <c r="AT146" s="257"/>
      <c r="AU146" s="257"/>
      <c r="AV146" s="257"/>
      <c r="AW146" s="257"/>
      <c r="AX146" s="257"/>
      <c r="AY146" s="257"/>
      <c r="AZ146" s="257"/>
      <c r="BA146" s="257"/>
      <c r="BB146" s="257"/>
      <c r="BC146" s="257"/>
      <c r="BD146" s="257"/>
      <c r="BE146" s="257"/>
      <c r="BF146" s="257"/>
      <c r="BG146" s="257"/>
      <c r="BH146" s="257"/>
      <c r="BJ146" s="257"/>
      <c r="BK146" s="257"/>
      <c r="BL146" s="257"/>
      <c r="BM146" s="257"/>
      <c r="BN146" s="257"/>
      <c r="BO146" s="257"/>
      <c r="BP146" s="257"/>
      <c r="BQ146" s="257"/>
      <c r="BR146" s="257"/>
      <c r="BS146" s="257"/>
      <c r="BT146" s="257"/>
      <c r="BV146" s="257"/>
      <c r="BW146" s="257"/>
      <c r="BX146" s="257"/>
      <c r="BY146" s="257"/>
      <c r="BZ146" s="257"/>
      <c r="CA146" s="257"/>
      <c r="CB146" s="257"/>
      <c r="CC146" s="257"/>
      <c r="CD146" s="257"/>
      <c r="CE146" s="257"/>
      <c r="CF146" s="257"/>
      <c r="CG146" s="257"/>
      <c r="CH146" s="257"/>
      <c r="CI146" s="257"/>
      <c r="CJ146" s="257"/>
      <c r="CK146" s="257"/>
      <c r="CL146" s="257"/>
      <c r="CM146" s="257"/>
      <c r="CO146" s="257"/>
      <c r="CP146" s="257"/>
      <c r="CQ146" s="257"/>
      <c r="CR146" s="257"/>
      <c r="CS146" s="257"/>
      <c r="CT146" s="257" t="str">
        <f>IF(ISNUMBER(MATCH(CU$1&amp;ROW(),$A:$A,0)),INDEX(#REF!,MATCH(CU$1&amp;ROW(),$A:$A,0))," ")</f>
        <v xml:space="preserve"> </v>
      </c>
      <c r="CU146" s="257" t="str">
        <f>IF(ISNUMBER(MATCH(CV$1&amp;ROW(),$A:$A,0)),INDEX(#REF!,MATCH(CV$1&amp;ROW(),$A:$A,0))," ")</f>
        <v xml:space="preserve"> </v>
      </c>
      <c r="CV146" s="257" t="str">
        <f>IF(ISNUMBER(MATCH(CW$1&amp;ROW(),$A:$A,0)),INDEX(#REF!,MATCH(CW$1&amp;ROW(),$A:$A,0))," ")</f>
        <v xml:space="preserve"> </v>
      </c>
      <c r="CW146" s="257" t="str">
        <f>IF(ISNUMBER(MATCH(CX$1&amp;ROW(),$A:$A,0)),INDEX(#REF!,MATCH(CX$1&amp;ROW(),$A:$A,0))," ")</f>
        <v xml:space="preserve"> </v>
      </c>
    </row>
    <row r="147" spans="1:101" x14ac:dyDescent="0.2">
      <c r="A147" s="257" t="str">
        <f>Chart_list_net!A149&amp;Chart_list_net!C149</f>
        <v>KONA8</v>
      </c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  <c r="AA147" s="257"/>
      <c r="AB147" s="257"/>
      <c r="AC147" s="257"/>
      <c r="AD147" s="257"/>
      <c r="AE147" s="257"/>
      <c r="AF147" s="257"/>
      <c r="AH147" s="257"/>
      <c r="AI147" s="257"/>
      <c r="AJ147" s="257"/>
      <c r="AK147" s="257"/>
      <c r="AL147" s="257"/>
      <c r="AM147" s="257"/>
      <c r="AN147" s="257"/>
      <c r="AO147" s="257"/>
      <c r="AP147" s="257"/>
      <c r="AQ147" s="257"/>
      <c r="AR147" s="257"/>
      <c r="AS147" s="257"/>
      <c r="AT147" s="257"/>
      <c r="AU147" s="257"/>
      <c r="AV147" s="257"/>
      <c r="AW147" s="257"/>
      <c r="AX147" s="257"/>
      <c r="AY147" s="257"/>
      <c r="AZ147" s="257"/>
      <c r="BA147" s="257"/>
      <c r="BB147" s="257"/>
      <c r="BC147" s="257"/>
      <c r="BD147" s="257"/>
      <c r="BE147" s="257"/>
      <c r="BF147" s="257"/>
      <c r="BG147" s="257"/>
      <c r="BH147" s="257"/>
      <c r="BJ147" s="257"/>
      <c r="BK147" s="257"/>
      <c r="BL147" s="257"/>
      <c r="BM147" s="257"/>
      <c r="BN147" s="257"/>
      <c r="BO147" s="257"/>
      <c r="BP147" s="257"/>
      <c r="BQ147" s="257"/>
      <c r="BR147" s="257"/>
      <c r="BS147" s="257"/>
      <c r="BT147" s="257"/>
      <c r="BV147" s="257"/>
      <c r="BW147" s="257"/>
      <c r="BX147" s="257"/>
      <c r="BY147" s="257"/>
      <c r="BZ147" s="257"/>
      <c r="CA147" s="257"/>
      <c r="CB147" s="257"/>
      <c r="CC147" s="257"/>
      <c r="CD147" s="257"/>
      <c r="CE147" s="257"/>
      <c r="CF147" s="257"/>
      <c r="CG147" s="257"/>
      <c r="CH147" s="257"/>
      <c r="CI147" s="257"/>
      <c r="CJ147" s="257"/>
      <c r="CK147" s="257"/>
      <c r="CL147" s="257"/>
      <c r="CM147" s="257"/>
      <c r="CO147" s="257"/>
      <c r="CP147" s="257"/>
      <c r="CQ147" s="257"/>
      <c r="CR147" s="257"/>
      <c r="CS147" s="257"/>
      <c r="CT147" s="257" t="str">
        <f>IF(ISNUMBER(MATCH(CU$1&amp;ROW(),$A:$A,0)),INDEX(#REF!,MATCH(CU$1&amp;ROW(),$A:$A,0))," ")</f>
        <v xml:space="preserve"> </v>
      </c>
      <c r="CU147" s="257" t="str">
        <f>IF(ISNUMBER(MATCH(CV$1&amp;ROW(),$A:$A,0)),INDEX(#REF!,MATCH(CV$1&amp;ROW(),$A:$A,0))," ")</f>
        <v xml:space="preserve"> </v>
      </c>
      <c r="CV147" s="257" t="str">
        <f>IF(ISNUMBER(MATCH(CW$1&amp;ROW(),$A:$A,0)),INDEX(#REF!,MATCH(CW$1&amp;ROW(),$A:$A,0))," ")</f>
        <v xml:space="preserve"> </v>
      </c>
      <c r="CW147" s="257" t="str">
        <f>IF(ISNUMBER(MATCH(CX$1&amp;ROW(),$A:$A,0)),INDEX(#REF!,MATCH(CX$1&amp;ROW(),$A:$A,0))," ")</f>
        <v xml:space="preserve"> </v>
      </c>
    </row>
    <row r="148" spans="1:101" x14ac:dyDescent="0.2">
      <c r="A148" s="257" t="str">
        <f>Chart_list_net!A150&amp;Chart_list_net!C150</f>
        <v>KRAFSTOFF2</v>
      </c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  <c r="AA148" s="257"/>
      <c r="AB148" s="257"/>
      <c r="AC148" s="257"/>
      <c r="AD148" s="257"/>
      <c r="AE148" s="257"/>
      <c r="AF148" s="257"/>
      <c r="AH148" s="257"/>
      <c r="AI148" s="257"/>
      <c r="AJ148" s="257"/>
      <c r="AK148" s="257"/>
      <c r="AL148" s="257"/>
      <c r="AM148" s="257"/>
      <c r="AN148" s="257"/>
      <c r="AO148" s="257"/>
      <c r="AP148" s="257"/>
      <c r="AQ148" s="257"/>
      <c r="AR148" s="257"/>
      <c r="AS148" s="257"/>
      <c r="AT148" s="257"/>
      <c r="AU148" s="257"/>
      <c r="AV148" s="257"/>
      <c r="AW148" s="257"/>
      <c r="AX148" s="257"/>
      <c r="AY148" s="257"/>
      <c r="AZ148" s="257"/>
      <c r="BA148" s="257"/>
      <c r="BB148" s="257"/>
      <c r="BC148" s="257"/>
      <c r="BD148" s="257"/>
      <c r="BE148" s="257"/>
      <c r="BF148" s="257"/>
      <c r="BG148" s="257"/>
      <c r="BH148" s="257"/>
      <c r="BJ148" s="257"/>
      <c r="BK148" s="257"/>
      <c r="BL148" s="257"/>
      <c r="BM148" s="257"/>
      <c r="BN148" s="257"/>
      <c r="BO148" s="257"/>
      <c r="BP148" s="257"/>
      <c r="BQ148" s="257"/>
      <c r="BR148" s="257"/>
      <c r="BS148" s="257"/>
      <c r="BT148" s="257"/>
      <c r="BV148" s="257"/>
      <c r="BW148" s="257"/>
      <c r="BX148" s="257"/>
      <c r="BY148" s="257"/>
      <c r="BZ148" s="257"/>
      <c r="CA148" s="257"/>
      <c r="CB148" s="257"/>
      <c r="CC148" s="257"/>
      <c r="CD148" s="257"/>
      <c r="CE148" s="257"/>
      <c r="CF148" s="257"/>
      <c r="CG148" s="257"/>
      <c r="CH148" s="257"/>
      <c r="CI148" s="257"/>
      <c r="CJ148" s="257"/>
      <c r="CK148" s="257"/>
      <c r="CL148" s="257"/>
      <c r="CM148" s="257"/>
      <c r="CO148" s="257"/>
      <c r="CP148" s="257"/>
      <c r="CQ148" s="257"/>
      <c r="CR148" s="257"/>
      <c r="CS148" s="257"/>
      <c r="CT148" s="257" t="str">
        <f>IF(ISNUMBER(MATCH(CU$1&amp;ROW(),$A:$A,0)),INDEX(#REF!,MATCH(CU$1&amp;ROW(),$A:$A,0))," ")</f>
        <v xml:space="preserve"> </v>
      </c>
      <c r="CU148" s="257" t="str">
        <f>IF(ISNUMBER(MATCH(CV$1&amp;ROW(),$A:$A,0)),INDEX(#REF!,MATCH(CV$1&amp;ROW(),$A:$A,0))," ")</f>
        <v xml:space="preserve"> </v>
      </c>
      <c r="CV148" s="257" t="str">
        <f>IF(ISNUMBER(MATCH(CW$1&amp;ROW(),$A:$A,0)),INDEX(#REF!,MATCH(CW$1&amp;ROW(),$A:$A,0))," ")</f>
        <v xml:space="preserve"> </v>
      </c>
      <c r="CW148" s="257" t="str">
        <f>IF(ISNUMBER(MATCH(CX$1&amp;ROW(),$A:$A,0)),INDEX(#REF!,MATCH(CX$1&amp;ROW(),$A:$A,0))," ")</f>
        <v xml:space="preserve"> </v>
      </c>
    </row>
    <row r="149" spans="1:101" x14ac:dyDescent="0.2">
      <c r="A149" s="257" t="str">
        <f>Chart_list_net!A151&amp;Chart_list_net!C151</f>
        <v>KRAFSTOFF</v>
      </c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  <c r="AA149" s="257"/>
      <c r="AB149" s="257"/>
      <c r="AC149" s="257"/>
      <c r="AD149" s="257"/>
      <c r="AE149" s="257"/>
      <c r="AF149" s="257"/>
      <c r="AH149" s="257"/>
      <c r="AI149" s="257"/>
      <c r="AJ149" s="257"/>
      <c r="AK149" s="257"/>
      <c r="AL149" s="257"/>
      <c r="AM149" s="257"/>
      <c r="AN149" s="257"/>
      <c r="AO149" s="257"/>
      <c r="AP149" s="257"/>
      <c r="AQ149" s="257"/>
      <c r="AR149" s="257"/>
      <c r="AS149" s="257"/>
      <c r="AT149" s="257"/>
      <c r="AU149" s="257"/>
      <c r="AV149" s="257"/>
      <c r="AW149" s="257"/>
      <c r="AX149" s="257"/>
      <c r="AY149" s="257"/>
      <c r="AZ149" s="257"/>
      <c r="BA149" s="257"/>
      <c r="BB149" s="257"/>
      <c r="BC149" s="257"/>
      <c r="BD149" s="257"/>
      <c r="BE149" s="257"/>
      <c r="BF149" s="257"/>
      <c r="BG149" s="257"/>
      <c r="BH149" s="257"/>
      <c r="BJ149" s="257"/>
      <c r="BK149" s="257"/>
      <c r="BL149" s="257"/>
      <c r="BM149" s="257"/>
      <c r="BN149" s="257"/>
      <c r="BO149" s="257"/>
      <c r="BP149" s="257"/>
      <c r="BQ149" s="257"/>
      <c r="BR149" s="257"/>
      <c r="BS149" s="257"/>
      <c r="BT149" s="257"/>
      <c r="BV149" s="257"/>
      <c r="BW149" s="257"/>
      <c r="BX149" s="257"/>
      <c r="BY149" s="257"/>
      <c r="BZ149" s="257"/>
      <c r="CA149" s="257"/>
      <c r="CB149" s="257"/>
      <c r="CC149" s="257"/>
      <c r="CD149" s="257"/>
      <c r="CE149" s="257"/>
      <c r="CF149" s="257"/>
      <c r="CG149" s="257"/>
      <c r="CH149" s="257"/>
      <c r="CI149" s="257"/>
      <c r="CJ149" s="257"/>
      <c r="CK149" s="257"/>
      <c r="CL149" s="257"/>
      <c r="CM149" s="257"/>
      <c r="CO149" s="257"/>
      <c r="CP149" s="257"/>
      <c r="CQ149" s="257"/>
      <c r="CR149" s="257"/>
      <c r="CS149" s="257"/>
      <c r="CT149" s="257" t="str">
        <f>IF(ISNUMBER(MATCH(CU$1&amp;ROW(),$A:$A,0)),INDEX(#REF!,MATCH(CU$1&amp;ROW(),$A:$A,0))," ")</f>
        <v xml:space="preserve"> </v>
      </c>
      <c r="CU149" s="257" t="str">
        <f>IF(ISNUMBER(MATCH(CV$1&amp;ROW(),$A:$A,0)),INDEX(#REF!,MATCH(CV$1&amp;ROW(),$A:$A,0))," ")</f>
        <v xml:space="preserve"> </v>
      </c>
      <c r="CV149" s="257" t="str">
        <f>IF(ISNUMBER(MATCH(CW$1&amp;ROW(),$A:$A,0)),INDEX(#REF!,MATCH(CW$1&amp;ROW(),$A:$A,0))," ")</f>
        <v xml:space="preserve"> </v>
      </c>
      <c r="CW149" s="257" t="str">
        <f>IF(ISNUMBER(MATCH(CX$1&amp;ROW(),$A:$A,0)),INDEX(#REF!,MATCH(CX$1&amp;ROW(),$A:$A,0))," ")</f>
        <v xml:space="preserve"> </v>
      </c>
    </row>
    <row r="150" spans="1:101" x14ac:dyDescent="0.2">
      <c r="A150" s="257" t="str">
        <f>Chart_list_net!A152&amp;Chart_list_net!C152</f>
        <v>KROSS_BICYCLES2</v>
      </c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  <c r="AA150" s="257"/>
      <c r="AB150" s="257"/>
      <c r="AC150" s="257"/>
      <c r="AD150" s="257"/>
      <c r="AE150" s="257"/>
      <c r="AF150" s="257"/>
      <c r="AH150" s="257"/>
      <c r="AI150" s="257"/>
      <c r="AJ150" s="257"/>
      <c r="AK150" s="257"/>
      <c r="AL150" s="257"/>
      <c r="AM150" s="257"/>
      <c r="AN150" s="257"/>
      <c r="AO150" s="257"/>
      <c r="AP150" s="257"/>
      <c r="AQ150" s="257"/>
      <c r="AR150" s="257"/>
      <c r="AS150" s="257"/>
      <c r="AT150" s="257"/>
      <c r="AU150" s="257"/>
      <c r="AV150" s="257"/>
      <c r="AW150" s="257"/>
      <c r="AX150" s="257"/>
      <c r="AY150" s="257"/>
      <c r="AZ150" s="257"/>
      <c r="BA150" s="257"/>
      <c r="BB150" s="257"/>
      <c r="BC150" s="257"/>
      <c r="BD150" s="257"/>
      <c r="BE150" s="257"/>
      <c r="BF150" s="257"/>
      <c r="BG150" s="257"/>
      <c r="BH150" s="257"/>
      <c r="BJ150" s="257"/>
      <c r="BK150" s="257"/>
      <c r="BL150" s="257"/>
      <c r="BM150" s="257"/>
      <c r="BN150" s="257"/>
      <c r="BO150" s="257"/>
      <c r="BP150" s="257"/>
      <c r="BQ150" s="257"/>
      <c r="BR150" s="257"/>
      <c r="BS150" s="257"/>
      <c r="BT150" s="257"/>
      <c r="BV150" s="257"/>
      <c r="BW150" s="257"/>
      <c r="BX150" s="257"/>
      <c r="BY150" s="257"/>
      <c r="BZ150" s="257"/>
      <c r="CA150" s="257"/>
      <c r="CB150" s="257"/>
      <c r="CC150" s="257"/>
      <c r="CD150" s="257"/>
      <c r="CE150" s="257"/>
      <c r="CF150" s="257"/>
      <c r="CG150" s="257"/>
      <c r="CH150" s="257"/>
      <c r="CI150" s="257"/>
      <c r="CJ150" s="257"/>
      <c r="CK150" s="257"/>
      <c r="CL150" s="257"/>
      <c r="CM150" s="257"/>
      <c r="CO150" s="257"/>
      <c r="CP150" s="257"/>
      <c r="CQ150" s="257"/>
      <c r="CR150" s="257"/>
      <c r="CS150" s="257"/>
      <c r="CT150" s="257" t="str">
        <f>IF(ISNUMBER(MATCH(CU$1&amp;ROW(),$A:$A,0)),INDEX(#REF!,MATCH(CU$1&amp;ROW(),$A:$A,0))," ")</f>
        <v xml:space="preserve"> </v>
      </c>
      <c r="CU150" s="257" t="str">
        <f>IF(ISNUMBER(MATCH(CV$1&amp;ROW(),$A:$A,0)),INDEX(#REF!,MATCH(CV$1&amp;ROW(),$A:$A,0))," ")</f>
        <v xml:space="preserve"> </v>
      </c>
      <c r="CV150" s="257" t="str">
        <f>IF(ISNUMBER(MATCH(CW$1&amp;ROW(),$A:$A,0)),INDEX(#REF!,MATCH(CW$1&amp;ROW(),$A:$A,0))," ")</f>
        <v xml:space="preserve"> </v>
      </c>
      <c r="CW150" s="257" t="str">
        <f>IF(ISNUMBER(MATCH(CX$1&amp;ROW(),$A:$A,0)),INDEX(#REF!,MATCH(CX$1&amp;ROW(),$A:$A,0))," ")</f>
        <v xml:space="preserve"> </v>
      </c>
    </row>
    <row r="151" spans="1:101" x14ac:dyDescent="0.2">
      <c r="A151" s="257" t="str">
        <f>Chart_list_net!A153&amp;Chart_list_net!C153</f>
        <v>KTM2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  <c r="AA151" s="257"/>
      <c r="AB151" s="257"/>
      <c r="AC151" s="257"/>
      <c r="AD151" s="257"/>
      <c r="AE151" s="257"/>
      <c r="AF151" s="257"/>
      <c r="AH151" s="257"/>
      <c r="AI151" s="257"/>
      <c r="AJ151" s="257"/>
      <c r="AK151" s="257"/>
      <c r="AL151" s="257"/>
      <c r="AM151" s="257"/>
      <c r="AN151" s="257"/>
      <c r="AO151" s="257"/>
      <c r="AP151" s="257"/>
      <c r="AQ151" s="257"/>
      <c r="AR151" s="257"/>
      <c r="AS151" s="257"/>
      <c r="AT151" s="257"/>
      <c r="AU151" s="257"/>
      <c r="AV151" s="257"/>
      <c r="AW151" s="257"/>
      <c r="AX151" s="257"/>
      <c r="AY151" s="257"/>
      <c r="AZ151" s="257"/>
      <c r="BA151" s="257"/>
      <c r="BB151" s="257"/>
      <c r="BC151" s="257"/>
      <c r="BD151" s="257"/>
      <c r="BE151" s="257"/>
      <c r="BF151" s="257"/>
      <c r="BG151" s="257"/>
      <c r="BH151" s="257"/>
      <c r="BJ151" s="257"/>
      <c r="BK151" s="257"/>
      <c r="BL151" s="257"/>
      <c r="BM151" s="257"/>
      <c r="BN151" s="257"/>
      <c r="BO151" s="257"/>
      <c r="BP151" s="257"/>
      <c r="BQ151" s="257"/>
      <c r="BR151" s="257"/>
      <c r="BS151" s="257"/>
      <c r="BT151" s="257"/>
      <c r="BV151" s="257"/>
      <c r="BW151" s="257"/>
      <c r="BX151" s="257"/>
      <c r="BY151" s="257"/>
      <c r="BZ151" s="257"/>
      <c r="CA151" s="257"/>
      <c r="CB151" s="257"/>
      <c r="CC151" s="257"/>
      <c r="CD151" s="257"/>
      <c r="CE151" s="257"/>
      <c r="CF151" s="257"/>
      <c r="CG151" s="257"/>
      <c r="CH151" s="257"/>
      <c r="CI151" s="257"/>
      <c r="CJ151" s="257"/>
      <c r="CK151" s="257"/>
      <c r="CL151" s="257"/>
      <c r="CM151" s="257"/>
      <c r="CO151" s="257"/>
      <c r="CP151" s="257"/>
      <c r="CQ151" s="257"/>
      <c r="CR151" s="257"/>
      <c r="CS151" s="257"/>
      <c r="CT151" s="257" t="str">
        <f>IF(ISNUMBER(MATCH(CU$1&amp;ROW(),$A:$A,0)),INDEX(#REF!,MATCH(CU$1&amp;ROW(),$A:$A,0))," ")</f>
        <v xml:space="preserve"> </v>
      </c>
      <c r="CU151" s="257" t="str">
        <f>IF(ISNUMBER(MATCH(CV$1&amp;ROW(),$A:$A,0)),INDEX(#REF!,MATCH(CV$1&amp;ROW(),$A:$A,0))," ")</f>
        <v xml:space="preserve"> </v>
      </c>
      <c r="CV151" s="257" t="str">
        <f>IF(ISNUMBER(MATCH(CW$1&amp;ROW(),$A:$A,0)),INDEX(#REF!,MATCH(CW$1&amp;ROW(),$A:$A,0))," ")</f>
        <v xml:space="preserve"> </v>
      </c>
      <c r="CW151" s="257" t="str">
        <f>IF(ISNUMBER(MATCH(CX$1&amp;ROW(),$A:$A,0)),INDEX(#REF!,MATCH(CX$1&amp;ROW(),$A:$A,0))," ")</f>
        <v xml:space="preserve"> </v>
      </c>
    </row>
    <row r="152" spans="1:101" x14ac:dyDescent="0.2">
      <c r="A152" s="257" t="str">
        <f>Chart_list_net!A154&amp;Chart_list_net!C154</f>
        <v>KTM3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  <c r="AA152" s="257"/>
      <c r="AB152" s="257"/>
      <c r="AC152" s="257"/>
      <c r="AD152" s="257"/>
      <c r="AE152" s="257"/>
      <c r="AF152" s="257"/>
      <c r="AH152" s="257"/>
      <c r="AI152" s="257"/>
      <c r="AJ152" s="257"/>
      <c r="AK152" s="257"/>
      <c r="AL152" s="257"/>
      <c r="AM152" s="257"/>
      <c r="AN152" s="257"/>
      <c r="AO152" s="257"/>
      <c r="AP152" s="257"/>
      <c r="AQ152" s="257"/>
      <c r="AR152" s="257"/>
      <c r="AS152" s="257"/>
      <c r="AT152" s="257"/>
      <c r="AU152" s="257"/>
      <c r="AV152" s="257"/>
      <c r="AW152" s="257"/>
      <c r="AX152" s="257"/>
      <c r="AY152" s="257"/>
      <c r="AZ152" s="257"/>
      <c r="BA152" s="257"/>
      <c r="BB152" s="257"/>
      <c r="BC152" s="257"/>
      <c r="BD152" s="257"/>
      <c r="BE152" s="257"/>
      <c r="BF152" s="257"/>
      <c r="BG152" s="257"/>
      <c r="BH152" s="257"/>
      <c r="BJ152" s="257"/>
      <c r="BK152" s="257"/>
      <c r="BL152" s="257"/>
      <c r="BM152" s="257"/>
      <c r="BN152" s="257"/>
      <c r="BO152" s="257"/>
      <c r="BP152" s="257"/>
      <c r="BQ152" s="257"/>
      <c r="BR152" s="257"/>
      <c r="BS152" s="257"/>
      <c r="BT152" s="257"/>
      <c r="BV152" s="257"/>
      <c r="BW152" s="257"/>
      <c r="BX152" s="257"/>
      <c r="BY152" s="257"/>
      <c r="BZ152" s="257"/>
      <c r="CA152" s="257"/>
      <c r="CB152" s="257"/>
      <c r="CC152" s="257"/>
      <c r="CD152" s="257"/>
      <c r="CE152" s="257"/>
      <c r="CF152" s="257"/>
      <c r="CG152" s="257"/>
      <c r="CH152" s="257"/>
      <c r="CI152" s="257"/>
      <c r="CJ152" s="257"/>
      <c r="CK152" s="257"/>
      <c r="CL152" s="257"/>
      <c r="CM152" s="257"/>
      <c r="CO152" s="257"/>
      <c r="CP152" s="257"/>
      <c r="CQ152" s="257"/>
      <c r="CR152" s="257"/>
      <c r="CS152" s="257"/>
      <c r="CT152" s="257" t="str">
        <f>IF(ISNUMBER(MATCH(CU$1&amp;ROW(),$A:$A,0)),INDEX(#REF!,MATCH(CU$1&amp;ROW(),$A:$A,0))," ")</f>
        <v xml:space="preserve"> </v>
      </c>
      <c r="CU152" s="257" t="str">
        <f>IF(ISNUMBER(MATCH(CV$1&amp;ROW(),$A:$A,0)),INDEX(#REF!,MATCH(CV$1&amp;ROW(),$A:$A,0))," ")</f>
        <v xml:space="preserve"> </v>
      </c>
      <c r="CV152" s="257" t="str">
        <f>IF(ISNUMBER(MATCH(CW$1&amp;ROW(),$A:$A,0)),INDEX(#REF!,MATCH(CW$1&amp;ROW(),$A:$A,0))," ")</f>
        <v xml:space="preserve"> </v>
      </c>
      <c r="CW152" s="257" t="str">
        <f>IF(ISNUMBER(MATCH(CX$1&amp;ROW(),$A:$A,0)),INDEX(#REF!,MATCH(CX$1&amp;ROW(),$A:$A,0))," ")</f>
        <v xml:space="preserve"> </v>
      </c>
    </row>
    <row r="153" spans="1:101" x14ac:dyDescent="0.2">
      <c r="A153" s="257" t="str">
        <f>Chart_list_net!A155&amp;Chart_list_net!C155</f>
        <v>LABYRINTH2</v>
      </c>
      <c r="BH153" s="257"/>
      <c r="BI153"/>
    </row>
    <row r="154" spans="1:101" x14ac:dyDescent="0.2">
      <c r="A154" s="257" t="str">
        <f>Chart_list_net!A156&amp;Chart_list_net!C156</f>
        <v>LABYRINTH3</v>
      </c>
      <c r="BH154" s="257"/>
      <c r="BI154"/>
    </row>
    <row r="155" spans="1:101" x14ac:dyDescent="0.2">
      <c r="A155" s="257" t="str">
        <f>Chart_list_net!A157&amp;Chart_list_net!C157</f>
        <v>LAPIERRE2</v>
      </c>
      <c r="BH155" s="257"/>
      <c r="BI155"/>
    </row>
    <row r="156" spans="1:101" x14ac:dyDescent="0.2">
      <c r="A156" s="257" t="str">
        <f>Chart_list_net!A158&amp;Chart_list_net!C158</f>
        <v>LAPIERRE3</v>
      </c>
      <c r="BH156" s="257"/>
      <c r="BI156"/>
    </row>
    <row r="157" spans="1:101" x14ac:dyDescent="0.2">
      <c r="A157" s="257" t="str">
        <f>Chart_list_net!A159&amp;Chart_list_net!C159</f>
        <v>LAPIERRE4</v>
      </c>
      <c r="BH157" s="257"/>
      <c r="BI157"/>
    </row>
    <row r="158" spans="1:101" x14ac:dyDescent="0.2">
      <c r="A158" s="257" t="str">
        <f>Chart_list_net!A160&amp;Chart_list_net!C160</f>
        <v>LAPIERRE5</v>
      </c>
      <c r="BH158" s="257"/>
      <c r="BI158"/>
    </row>
    <row r="159" spans="1:101" x14ac:dyDescent="0.2">
      <c r="A159" s="257" t="str">
        <f>Chart_list_net!A161&amp;Chart_list_net!C161</f>
        <v>LAPIERRE6</v>
      </c>
      <c r="BH159" s="257"/>
      <c r="BI159"/>
    </row>
    <row r="160" spans="1:101" x14ac:dyDescent="0.2">
      <c r="A160" s="257" t="str">
        <f>Chart_list_net!A162&amp;Chart_list_net!C162</f>
        <v>LAPIERRE7</v>
      </c>
      <c r="BH160" s="257"/>
      <c r="BI160"/>
    </row>
    <row r="161" spans="1:61" x14ac:dyDescent="0.2">
      <c r="A161" s="257" t="str">
        <f>Chart_list_net!A163&amp;Chart_list_net!C163</f>
        <v>LAPIERRE8</v>
      </c>
      <c r="BH161" s="257"/>
      <c r="BI161"/>
    </row>
    <row r="162" spans="1:61" x14ac:dyDescent="0.2">
      <c r="A162" s="257" t="str">
        <f>Chart_list_net!A164&amp;Chart_list_net!C164</f>
        <v>LAPIERRE9</v>
      </c>
      <c r="BH162" s="257"/>
      <c r="BI162"/>
    </row>
    <row r="163" spans="1:61" x14ac:dyDescent="0.2">
      <c r="A163" s="257" t="str">
        <f>Chart_list_net!A165&amp;Chart_list_net!C165</f>
        <v>LAPIERRE10</v>
      </c>
      <c r="BH163" s="257"/>
      <c r="BI163"/>
    </row>
    <row r="164" spans="1:61" x14ac:dyDescent="0.2">
      <c r="A164" s="257" t="str">
        <f>Chart_list_net!A166&amp;Chart_list_net!C166</f>
        <v>LAPIERRE11</v>
      </c>
      <c r="BH164" s="257"/>
      <c r="BI164"/>
    </row>
    <row r="165" spans="1:61" x14ac:dyDescent="0.2">
      <c r="A165" s="257" t="str">
        <f>Chart_list_net!A167&amp;Chart_list_net!C167</f>
        <v>LAST2</v>
      </c>
      <c r="BH165" s="257"/>
      <c r="BI165"/>
    </row>
    <row r="166" spans="1:61" x14ac:dyDescent="0.2">
      <c r="A166" s="257" t="str">
        <f>Chart_list_net!A168&amp;Chart_list_net!C168</f>
        <v>LAST3</v>
      </c>
      <c r="BH166" s="257"/>
      <c r="BI166"/>
    </row>
    <row r="167" spans="1:61" x14ac:dyDescent="0.2">
      <c r="A167" s="257" t="str">
        <f>Chart_list_net!A169&amp;Chart_list_net!C169</f>
        <v>LAST4</v>
      </c>
      <c r="BH167" s="257"/>
      <c r="BI167"/>
    </row>
    <row r="168" spans="1:61" x14ac:dyDescent="0.2">
      <c r="A168" s="257" t="str">
        <f>Chart_list_net!A170&amp;Chart_list_net!C170</f>
        <v>LAST5</v>
      </c>
      <c r="BH168" s="257"/>
      <c r="BI168"/>
    </row>
    <row r="169" spans="1:61" x14ac:dyDescent="0.2">
      <c r="A169" s="257" t="str">
        <f>Chart_list_net!A171&amp;Chart_list_net!C171</f>
        <v>LAST6</v>
      </c>
      <c r="BH169" s="257"/>
      <c r="BI169"/>
    </row>
    <row r="170" spans="1:61" x14ac:dyDescent="0.2">
      <c r="A170" s="257" t="str">
        <f>Chart_list_net!A172&amp;Chart_list_net!C172</f>
        <v>LITEVILLE2</v>
      </c>
      <c r="BH170" s="257"/>
      <c r="BI170"/>
    </row>
    <row r="171" spans="1:61" x14ac:dyDescent="0.2">
      <c r="A171" s="257" t="str">
        <f>Chart_list_net!A173&amp;Chart_list_net!C173</f>
        <v>LITEVILLE3</v>
      </c>
      <c r="BH171" s="257"/>
      <c r="BI171"/>
    </row>
    <row r="172" spans="1:61" x14ac:dyDescent="0.2">
      <c r="A172" s="257" t="str">
        <f>Chart_list_net!A174&amp;Chart_list_net!C174</f>
        <v>LITEVILLE4</v>
      </c>
      <c r="BH172" s="257"/>
      <c r="BI172"/>
    </row>
    <row r="173" spans="1:61" x14ac:dyDescent="0.2">
      <c r="A173" s="257" t="str">
        <f>Chart_list_net!A175&amp;Chart_list_net!C175</f>
        <v>LITEVILLE5</v>
      </c>
      <c r="BH173" s="257"/>
      <c r="BI173"/>
    </row>
    <row r="174" spans="1:61" x14ac:dyDescent="0.2">
      <c r="A174" s="257" t="str">
        <f>Chart_list_net!A176&amp;Chart_list_net!C176</f>
        <v>LITEVILLE6</v>
      </c>
      <c r="BH174" s="257"/>
      <c r="BI174"/>
    </row>
    <row r="175" spans="1:61" x14ac:dyDescent="0.2">
      <c r="A175" s="257" t="str">
        <f>Chart_list_net!A177&amp;Chart_list_net!C177</f>
        <v>LITEVILLE7</v>
      </c>
      <c r="BH175" s="257"/>
      <c r="BI175"/>
    </row>
    <row r="176" spans="1:61" x14ac:dyDescent="0.2">
      <c r="A176" s="257" t="str">
        <f>Chart_list_net!A178&amp;Chart_list_net!C178</f>
        <v>LITEVILLE8</v>
      </c>
      <c r="BH176" s="257"/>
      <c r="BI176"/>
    </row>
    <row r="177" spans="1:61" x14ac:dyDescent="0.2">
      <c r="A177" s="257" t="str">
        <f>Chart_list_net!A179&amp;Chart_list_net!C179</f>
        <v>DOWNFORCE2</v>
      </c>
      <c r="BH177" s="257"/>
      <c r="BI177"/>
    </row>
    <row r="178" spans="1:61" x14ac:dyDescent="0.2">
      <c r="A178" s="257" t="str">
        <f>Chart_list_net!A180&amp;Chart_list_net!C180</f>
        <v>MAC_MAHONE2</v>
      </c>
      <c r="BH178" s="257"/>
      <c r="BI178"/>
    </row>
    <row r="179" spans="1:61" x14ac:dyDescent="0.2">
      <c r="A179" s="257" t="str">
        <f>Chart_list_net!A181&amp;Chart_list_net!C181</f>
        <v>MARIN2</v>
      </c>
      <c r="BH179" s="257"/>
      <c r="BI179"/>
    </row>
    <row r="180" spans="1:61" x14ac:dyDescent="0.2">
      <c r="A180" s="257" t="str">
        <f>Chart_list_net!A182&amp;Chart_list_net!C182</f>
        <v>MARIN</v>
      </c>
      <c r="BH180" s="257"/>
      <c r="BI180"/>
    </row>
    <row r="181" spans="1:61" x14ac:dyDescent="0.2">
      <c r="A181" s="257" t="str">
        <f>Chart_list_net!A183&amp;Chart_list_net!C183</f>
        <v>MARIN</v>
      </c>
      <c r="BH181" s="257"/>
      <c r="BI181"/>
    </row>
    <row r="182" spans="1:61" x14ac:dyDescent="0.2">
      <c r="A182" s="257" t="str">
        <f>Chart_list_net!A184&amp;Chart_list_net!C184</f>
        <v>MASSI2</v>
      </c>
      <c r="BH182" s="257"/>
      <c r="BI182"/>
    </row>
    <row r="183" spans="1:61" x14ac:dyDescent="0.2">
      <c r="A183" s="257" t="str">
        <f>Chart_list_net!A185&amp;Chart_list_net!C185</f>
        <v>MDE2</v>
      </c>
      <c r="BH183" s="257"/>
      <c r="BI183"/>
    </row>
    <row r="184" spans="1:61" x14ac:dyDescent="0.2">
      <c r="A184" s="257" t="str">
        <f>Chart_list_net!A186&amp;Chart_list_net!C186</f>
        <v>MDE3</v>
      </c>
      <c r="BH184" s="257"/>
      <c r="BI184"/>
    </row>
    <row r="185" spans="1:61" x14ac:dyDescent="0.2">
      <c r="A185" s="257" t="str">
        <f>Chart_list_net!A187&amp;Chart_list_net!C187</f>
        <v>MDE4</v>
      </c>
      <c r="BH185" s="257"/>
      <c r="BI185"/>
    </row>
    <row r="186" spans="1:61" x14ac:dyDescent="0.2">
      <c r="A186" s="257" t="str">
        <f>Chart_list_net!A188&amp;Chart_list_net!C188</f>
        <v>MDE5</v>
      </c>
      <c r="BH186" s="257"/>
      <c r="BI186"/>
    </row>
    <row r="187" spans="1:61" x14ac:dyDescent="0.2">
      <c r="A187" s="257" t="str">
        <f>Chart_list_net!A189&amp;Chart_list_net!C189</f>
        <v>MDE6</v>
      </c>
      <c r="BH187" s="257"/>
      <c r="BI187"/>
    </row>
    <row r="188" spans="1:61" x14ac:dyDescent="0.2">
      <c r="A188" s="257" t="str">
        <f>Chart_list_net!A190&amp;Chart_list_net!C190</f>
        <v>MDE7</v>
      </c>
      <c r="BH188" s="257"/>
      <c r="BI188"/>
    </row>
    <row r="189" spans="1:61" x14ac:dyDescent="0.2">
      <c r="A189" s="257" t="str">
        <f>Chart_list_net!A191&amp;Chart_list_net!C191</f>
        <v>MDE8</v>
      </c>
      <c r="BH189" s="257"/>
      <c r="BI189"/>
    </row>
    <row r="190" spans="1:61" x14ac:dyDescent="0.2">
      <c r="A190" s="257" t="str">
        <f>Chart_list_net!A192&amp;Chart_list_net!C192</f>
        <v>MDE9</v>
      </c>
      <c r="BH190" s="257"/>
      <c r="BI190"/>
    </row>
    <row r="191" spans="1:61" x14ac:dyDescent="0.2">
      <c r="A191" s="257" t="str">
        <f>Chart_list_net!A193&amp;Chart_list_net!C193</f>
        <v>MDE10</v>
      </c>
      <c r="BH191" s="257"/>
      <c r="BI191"/>
    </row>
    <row r="192" spans="1:61" x14ac:dyDescent="0.2">
      <c r="A192" s="257" t="str">
        <f>Chart_list_net!A194&amp;Chart_list_net!C194</f>
        <v>MORO2</v>
      </c>
      <c r="BH192" s="257"/>
      <c r="BI192"/>
    </row>
    <row r="193" spans="1:61" x14ac:dyDescent="0.2">
      <c r="A193" s="257" t="str">
        <f>Chart_list_net!A195&amp;Chart_list_net!C195</f>
        <v>MORO3</v>
      </c>
      <c r="BH193" s="257"/>
      <c r="BI193"/>
    </row>
    <row r="194" spans="1:61" x14ac:dyDescent="0.2">
      <c r="A194" s="257" t="str">
        <f>Chart_list_net!A196&amp;Chart_list_net!C196</f>
        <v>MONDRAKER2</v>
      </c>
      <c r="BH194" s="257"/>
      <c r="BI194"/>
    </row>
    <row r="195" spans="1:61" x14ac:dyDescent="0.2">
      <c r="A195" s="257" t="str">
        <f>Chart_list_net!A197&amp;Chart_list_net!C197</f>
        <v>MONDRAKER3</v>
      </c>
      <c r="BH195" s="257"/>
      <c r="BI195"/>
    </row>
    <row r="196" spans="1:61" x14ac:dyDescent="0.2">
      <c r="A196" s="257" t="str">
        <f>Chart_list_net!A198&amp;Chart_list_net!C198</f>
        <v>MONDRAKER4</v>
      </c>
      <c r="BH196" s="257"/>
      <c r="BI196"/>
    </row>
    <row r="197" spans="1:61" x14ac:dyDescent="0.2">
      <c r="A197" s="257" t="str">
        <f>Chart_list_net!A199&amp;Chart_list_net!C199</f>
        <v>MONDRAKER5</v>
      </c>
      <c r="BH197" s="257"/>
      <c r="BI197"/>
    </row>
    <row r="198" spans="1:61" x14ac:dyDescent="0.2">
      <c r="A198" s="257" t="str">
        <f>Chart_list_net!A200&amp;Chart_list_net!C200</f>
        <v>MONDRAKER6</v>
      </c>
      <c r="BH198" s="257"/>
      <c r="BI198"/>
    </row>
    <row r="199" spans="1:61" x14ac:dyDescent="0.2">
      <c r="A199" s="257" t="str">
        <f>Chart_list_net!A201&amp;Chart_list_net!C201</f>
        <v>MONDRAKER7</v>
      </c>
      <c r="BH199" s="257"/>
      <c r="BI199"/>
    </row>
    <row r="200" spans="1:61" x14ac:dyDescent="0.2">
      <c r="A200" s="257" t="str">
        <f>Chart_list_net!A202&amp;Chart_list_net!C202</f>
        <v>MONDRAKER8</v>
      </c>
      <c r="BH200" s="257"/>
      <c r="BI200"/>
    </row>
    <row r="201" spans="1:61" x14ac:dyDescent="0.2">
      <c r="A201" s="257" t="str">
        <f>Chart_list_net!A203&amp;Chart_list_net!C203</f>
        <v>MONDRAKER9</v>
      </c>
      <c r="BH201" s="257"/>
      <c r="BI201"/>
    </row>
    <row r="202" spans="1:61" x14ac:dyDescent="0.2">
      <c r="A202" s="257" t="str">
        <f>Chart_list_net!A204&amp;Chart_list_net!C204</f>
        <v>MONDRAKER10</v>
      </c>
      <c r="BH202" s="257"/>
      <c r="BI202"/>
    </row>
    <row r="203" spans="1:61" x14ac:dyDescent="0.2">
      <c r="A203" s="257" t="str">
        <f>Chart_list_net!A205&amp;Chart_list_net!C205</f>
        <v>MONDRAKER11</v>
      </c>
      <c r="BH203" s="257"/>
      <c r="BI203"/>
    </row>
    <row r="204" spans="1:61" x14ac:dyDescent="0.2">
      <c r="A204" s="257" t="str">
        <f>Chart_list_net!A206&amp;Chart_list_net!C206</f>
        <v>MOREWOOD2</v>
      </c>
      <c r="BH204" s="257"/>
      <c r="BI204"/>
    </row>
    <row r="205" spans="1:61" x14ac:dyDescent="0.2">
      <c r="A205" s="257" t="str">
        <f>Chart_list_net!A207&amp;Chart_list_net!C207</f>
        <v>MOREWOOD3</v>
      </c>
      <c r="BH205" s="257"/>
      <c r="BI205"/>
    </row>
    <row r="206" spans="1:61" x14ac:dyDescent="0.2">
      <c r="A206" s="257" t="str">
        <f>Chart_list_net!A208&amp;Chart_list_net!C208</f>
        <v>MOREWOOD4</v>
      </c>
      <c r="BH206" s="257"/>
      <c r="BI206"/>
    </row>
    <row r="207" spans="1:61" x14ac:dyDescent="0.2">
      <c r="A207" s="257" t="str">
        <f>Chart_list_net!A209&amp;Chart_list_net!C209</f>
        <v>MOREWOOD5</v>
      </c>
      <c r="BH207" s="257"/>
      <c r="BI207"/>
    </row>
    <row r="208" spans="1:61" x14ac:dyDescent="0.2">
      <c r="A208" s="257" t="str">
        <f>Chart_list_net!A210&amp;Chart_list_net!C210</f>
        <v>MOREWOOD6</v>
      </c>
      <c r="BH208" s="257"/>
      <c r="BI208"/>
    </row>
    <row r="209" spans="1:61" x14ac:dyDescent="0.2">
      <c r="A209" s="257" t="str">
        <f>Chart_list_net!A211&amp;Chart_list_net!C211</f>
        <v>MOREWOOD7</v>
      </c>
      <c r="BH209" s="257"/>
      <c r="BI209"/>
    </row>
    <row r="210" spans="1:61" x14ac:dyDescent="0.2">
      <c r="A210" s="257" t="str">
        <f>Chart_list_net!A212&amp;Chart_list_net!C212</f>
        <v>MOREWOOD8</v>
      </c>
      <c r="BH210" s="257"/>
      <c r="BI210"/>
    </row>
    <row r="211" spans="1:61" x14ac:dyDescent="0.2">
      <c r="A211" s="257" t="str">
        <f>Chart_list_net!A213&amp;Chart_list_net!C213</f>
        <v>MOREWOOD9</v>
      </c>
      <c r="BH211" s="257"/>
      <c r="BI211"/>
    </row>
    <row r="212" spans="1:61" x14ac:dyDescent="0.2">
      <c r="A212" s="257" t="str">
        <f>Chart_list_net!A214&amp;Chart_list_net!C214</f>
        <v>MOREWOOD10</v>
      </c>
      <c r="BH212" s="257"/>
      <c r="BI212"/>
    </row>
    <row r="213" spans="1:61" x14ac:dyDescent="0.2">
      <c r="A213" s="257" t="str">
        <f>Chart_list_net!A215&amp;Chart_list_net!C215</f>
        <v>MOREWOOD11</v>
      </c>
      <c r="BH213" s="257"/>
      <c r="BI213"/>
    </row>
    <row r="214" spans="1:61" x14ac:dyDescent="0.2">
      <c r="A214" s="257" t="str">
        <f>Chart_list_net!A216&amp;Chart_list_net!C216</f>
        <v>MOREWOOD12</v>
      </c>
      <c r="BH214" s="257"/>
      <c r="BI214"/>
    </row>
    <row r="215" spans="1:61" x14ac:dyDescent="0.2">
      <c r="A215" s="257" t="str">
        <f>Chart_list_net!A217&amp;Chart_list_net!C217</f>
        <v>MR_BIG2</v>
      </c>
      <c r="BH215" s="257"/>
      <c r="BI215"/>
    </row>
    <row r="216" spans="1:61" x14ac:dyDescent="0.2">
      <c r="A216" s="257" t="str">
        <f>Chart_list_net!A218&amp;Chart_list_net!C218</f>
        <v>MSC2</v>
      </c>
      <c r="BH216" s="257"/>
      <c r="BI216"/>
    </row>
    <row r="217" spans="1:61" x14ac:dyDescent="0.2">
      <c r="A217" s="257" t="str">
        <f>Chart_list_net!A219&amp;Chart_list_net!C219</f>
        <v>MSC3</v>
      </c>
      <c r="BH217" s="257"/>
      <c r="BI217"/>
    </row>
    <row r="218" spans="1:61" x14ac:dyDescent="0.2">
      <c r="A218" s="257" t="str">
        <f>Chart_list_net!A220&amp;Chart_list_net!C220</f>
        <v>MSC4</v>
      </c>
      <c r="BH218" s="257"/>
      <c r="BI218"/>
    </row>
    <row r="219" spans="1:61" x14ac:dyDescent="0.2">
      <c r="A219" s="257" t="str">
        <f>Chart_list_net!A221&amp;Chart_list_net!C221</f>
        <v>NICOLAI2</v>
      </c>
      <c r="BH219" s="257"/>
      <c r="BI219"/>
    </row>
    <row r="220" spans="1:61" x14ac:dyDescent="0.2">
      <c r="A220" s="257" t="str">
        <f>Chart_list_net!A222&amp;Chart_list_net!C222</f>
        <v>NICOLAI3</v>
      </c>
      <c r="BH220" s="257"/>
      <c r="BI220"/>
    </row>
    <row r="221" spans="1:61" x14ac:dyDescent="0.2">
      <c r="A221" s="257" t="str">
        <f>Chart_list_net!A223&amp;Chart_list_net!C223</f>
        <v>NICOLAI4</v>
      </c>
      <c r="BH221" s="257"/>
      <c r="BI221"/>
    </row>
    <row r="222" spans="1:61" x14ac:dyDescent="0.2">
      <c r="A222" s="257" t="str">
        <f>Chart_list_net!A224&amp;Chart_list_net!C224</f>
        <v>NICOLAI5</v>
      </c>
      <c r="BH222" s="257"/>
      <c r="BI222"/>
    </row>
    <row r="223" spans="1:61" x14ac:dyDescent="0.2">
      <c r="A223" s="257" t="str">
        <f>Chart_list_net!A225&amp;Chart_list_net!C225</f>
        <v>NICOLAI6</v>
      </c>
      <c r="BH223" s="257"/>
      <c r="BI223"/>
    </row>
    <row r="224" spans="1:61" x14ac:dyDescent="0.2">
      <c r="A224" s="257" t="str">
        <f>Chart_list_net!A226&amp;Chart_list_net!C226</f>
        <v>NICOLAI7</v>
      </c>
      <c r="BH224" s="257"/>
      <c r="BI224"/>
    </row>
    <row r="225" spans="1:61" x14ac:dyDescent="0.2">
      <c r="A225" s="257" t="str">
        <f>Chart_list_net!A227&amp;Chart_list_net!C227</f>
        <v>NICOLAI8</v>
      </c>
      <c r="BH225" s="257"/>
      <c r="BI225"/>
    </row>
    <row r="226" spans="1:61" x14ac:dyDescent="0.2">
      <c r="A226" s="257" t="str">
        <f>Chart_list_net!A228&amp;Chart_list_net!C228</f>
        <v>NICOLAI9</v>
      </c>
      <c r="BH226" s="257"/>
      <c r="BI226"/>
    </row>
    <row r="227" spans="1:61" x14ac:dyDescent="0.2">
      <c r="A227" s="257" t="str">
        <f>Chart_list_net!A229&amp;Chart_list_net!C229</f>
        <v>NICOLAI10</v>
      </c>
      <c r="BH227" s="257"/>
      <c r="BI227"/>
    </row>
    <row r="228" spans="1:61" x14ac:dyDescent="0.2">
      <c r="A228" s="257" t="str">
        <f>Chart_list_net!A230&amp;Chart_list_net!C230</f>
        <v>NICOLAI11</v>
      </c>
      <c r="BH228" s="257"/>
      <c r="BI228"/>
    </row>
    <row r="229" spans="1:61" x14ac:dyDescent="0.2">
      <c r="A229" s="257" t="str">
        <f>Chart_list_net!A231&amp;Chart_list_net!C231</f>
        <v>NICOLAI12</v>
      </c>
      <c r="BH229" s="257"/>
      <c r="BI229"/>
    </row>
    <row r="230" spans="1:61" x14ac:dyDescent="0.2">
      <c r="A230" s="257" t="str">
        <f>Chart_list_net!A232&amp;Chart_list_net!C232</f>
        <v>NICOLAI13</v>
      </c>
      <c r="BH230" s="257"/>
      <c r="BI230"/>
    </row>
    <row r="231" spans="1:61" x14ac:dyDescent="0.2">
      <c r="A231" s="257" t="str">
        <f>Chart_list_net!A233&amp;Chart_list_net!C233</f>
        <v>NICOLAI14</v>
      </c>
      <c r="BH231" s="257"/>
      <c r="BI231"/>
    </row>
    <row r="232" spans="1:61" x14ac:dyDescent="0.2">
      <c r="A232" s="257" t="str">
        <f>Chart_list_net!A234&amp;Chart_list_net!C234</f>
        <v>NICOLAI15</v>
      </c>
      <c r="BH232" s="257"/>
      <c r="BI232"/>
    </row>
    <row r="233" spans="1:61" x14ac:dyDescent="0.2">
      <c r="A233" s="257" t="str">
        <f>Chart_list_net!A235&amp;Chart_list_net!C235</f>
        <v>NICOLAI16</v>
      </c>
      <c r="BH233" s="257"/>
      <c r="BI233"/>
    </row>
    <row r="234" spans="1:61" x14ac:dyDescent="0.2">
      <c r="A234" s="257" t="str">
        <f>Chart_list_net!A236&amp;Chart_list_net!C236</f>
        <v>NICOLAI17</v>
      </c>
      <c r="BH234" s="257"/>
      <c r="BI234"/>
    </row>
    <row r="235" spans="1:61" x14ac:dyDescent="0.2">
      <c r="A235" s="257" t="str">
        <f>Chart_list_net!A237&amp;Chart_list_net!C237</f>
        <v>NICOLAI18</v>
      </c>
      <c r="BH235" s="257"/>
      <c r="BI235"/>
    </row>
    <row r="236" spans="1:61" x14ac:dyDescent="0.2">
      <c r="A236" s="257" t="str">
        <f>Chart_list_net!A238&amp;Chart_list_net!C238</f>
        <v>NICOLAI19</v>
      </c>
      <c r="BH236" s="257"/>
      <c r="BI236"/>
    </row>
    <row r="237" spans="1:61" x14ac:dyDescent="0.2">
      <c r="A237" s="257" t="str">
        <f>Chart_list_net!A239&amp;Chart_list_net!C239</f>
        <v>NICOLAI20</v>
      </c>
      <c r="BH237" s="257"/>
      <c r="BI237"/>
    </row>
    <row r="238" spans="1:61" x14ac:dyDescent="0.2">
      <c r="A238" s="257" t="str">
        <f>Chart_list_net!A240&amp;Chart_list_net!C240</f>
        <v>NICOLAI21</v>
      </c>
      <c r="BH238" s="257"/>
      <c r="BI238"/>
    </row>
    <row r="239" spans="1:61" x14ac:dyDescent="0.2">
      <c r="A239" s="257" t="str">
        <f>Chart_list_net!A241&amp;Chart_list_net!C241</f>
        <v>NICOLAI22</v>
      </c>
      <c r="BH239" s="257"/>
      <c r="BI239"/>
    </row>
    <row r="240" spans="1:61" x14ac:dyDescent="0.2">
      <c r="A240" s="257" t="str">
        <f>Chart_list_net!A242&amp;Chart_list_net!C242</f>
        <v>NICOLAI23</v>
      </c>
      <c r="BH240" s="257"/>
      <c r="BI240"/>
    </row>
    <row r="241" spans="1:61" x14ac:dyDescent="0.2">
      <c r="A241" s="257" t="str">
        <f>Chart_list_net!A243&amp;Chart_list_net!C243</f>
        <v>NICOLAI24</v>
      </c>
      <c r="BH241" s="257"/>
      <c r="BI241"/>
    </row>
    <row r="242" spans="1:61" x14ac:dyDescent="0.2">
      <c r="A242" s="257" t="str">
        <f>Chart_list_net!A244&amp;Chart_list_net!C244</f>
        <v>NICOLAI25</v>
      </c>
      <c r="BH242" s="257"/>
      <c r="BI242"/>
    </row>
    <row r="243" spans="1:61" x14ac:dyDescent="0.2">
      <c r="A243" s="257" t="str">
        <f>Chart_list_net!A245&amp;Chart_list_net!C245</f>
        <v>NICOLAI26</v>
      </c>
      <c r="BH243" s="257"/>
      <c r="BI243"/>
    </row>
    <row r="244" spans="1:61" x14ac:dyDescent="0.2">
      <c r="A244" s="257" t="str">
        <f>Chart_list_net!A246&amp;Chart_list_net!C246</f>
        <v>NICOLAI27</v>
      </c>
      <c r="BH244" s="257"/>
      <c r="BI244"/>
    </row>
    <row r="245" spans="1:61" x14ac:dyDescent="0.2">
      <c r="A245" s="257" t="str">
        <f>Chart_list_net!A247&amp;Chart_list_net!C247</f>
        <v>NICOLAI28</v>
      </c>
      <c r="BH245" s="257"/>
      <c r="BI245"/>
    </row>
    <row r="246" spans="1:61" x14ac:dyDescent="0.2">
      <c r="A246" s="257" t="str">
        <f>Chart_list_net!A248&amp;Chart_list_net!C248</f>
        <v>NICOLAI29</v>
      </c>
      <c r="BH246" s="257"/>
      <c r="BI246"/>
    </row>
    <row r="247" spans="1:61" x14ac:dyDescent="0.2">
      <c r="A247" s="257" t="str">
        <f>Chart_list_net!A249&amp;Chart_list_net!C249</f>
        <v>NICOLAI30</v>
      </c>
      <c r="BH247" s="257"/>
      <c r="BI247"/>
    </row>
    <row r="248" spans="1:61" x14ac:dyDescent="0.2">
      <c r="A248" s="257" t="str">
        <f>Chart_list_net!A250&amp;Chart_list_net!C250</f>
        <v>NICOLAI31</v>
      </c>
      <c r="BH248" s="257"/>
      <c r="BI248"/>
    </row>
    <row r="249" spans="1:61" x14ac:dyDescent="0.2">
      <c r="A249" s="257" t="str">
        <f>Chart_list_net!A251&amp;Chart_list_net!C251</f>
        <v>NICOLAI32</v>
      </c>
      <c r="BH249" s="257"/>
      <c r="BI249"/>
    </row>
    <row r="250" spans="1:61" x14ac:dyDescent="0.2">
      <c r="A250" s="257" t="str">
        <f>Chart_list_net!A252&amp;Chart_list_net!C252</f>
        <v>NICOLAI33</v>
      </c>
      <c r="BH250" s="257"/>
      <c r="BI250"/>
    </row>
    <row r="251" spans="1:61" x14ac:dyDescent="0.2">
      <c r="A251" s="257" t="str">
        <f>Chart_list_net!A253&amp;Chart_list_net!C253</f>
        <v>NICOLAI34</v>
      </c>
      <c r="BH251" s="257"/>
      <c r="BI251"/>
    </row>
    <row r="252" spans="1:61" x14ac:dyDescent="0.2">
      <c r="A252" s="257" t="str">
        <f>Chart_list_net!A254&amp;Chart_list_net!C254</f>
        <v>NICOLAI35</v>
      </c>
      <c r="BH252" s="257"/>
      <c r="BI252"/>
    </row>
    <row r="253" spans="1:61" x14ac:dyDescent="0.2">
      <c r="A253" s="257" t="str">
        <f>Chart_list_net!A255&amp;Chart_list_net!C255</f>
        <v>NICOLAI36</v>
      </c>
      <c r="BH253" s="257"/>
      <c r="BI253"/>
    </row>
    <row r="254" spans="1:61" x14ac:dyDescent="0.2">
      <c r="A254" s="257" t="str">
        <f>Chart_list_net!A256&amp;Chart_list_net!C256</f>
        <v>NICOLAI37</v>
      </c>
      <c r="BH254" s="257"/>
      <c r="BI254"/>
    </row>
    <row r="255" spans="1:61" x14ac:dyDescent="0.2">
      <c r="A255" s="257" t="str">
        <f>Chart_list_net!A257&amp;Chart_list_net!C257</f>
        <v>NORCO2</v>
      </c>
      <c r="BH255" s="257"/>
      <c r="BI255"/>
    </row>
    <row r="256" spans="1:61" x14ac:dyDescent="0.2">
      <c r="A256" s="257" t="str">
        <f>Chart_list_net!A258&amp;Chart_list_net!C258</f>
        <v>NORCO3</v>
      </c>
      <c r="BH256" s="257"/>
      <c r="BI256"/>
    </row>
    <row r="257" spans="1:61" x14ac:dyDescent="0.2">
      <c r="A257" s="257" t="str">
        <f>Chart_list_net!A259&amp;Chart_list_net!C259</f>
        <v>NORCO4</v>
      </c>
      <c r="BH257" s="257"/>
      <c r="BI257"/>
    </row>
    <row r="258" spans="1:61" x14ac:dyDescent="0.2">
      <c r="A258" s="257" t="str">
        <f>Chart_list_net!A260&amp;Chart_list_net!C260</f>
        <v>NORCO5</v>
      </c>
      <c r="BH258" s="257"/>
      <c r="BI258"/>
    </row>
    <row r="259" spans="1:61" x14ac:dyDescent="0.2">
      <c r="A259" s="257" t="str">
        <f>Chart_list_net!A261&amp;Chart_list_net!C261</f>
        <v>NORCO6</v>
      </c>
      <c r="BH259" s="257"/>
      <c r="BI259"/>
    </row>
    <row r="260" spans="1:61" x14ac:dyDescent="0.2">
      <c r="A260" s="257" t="str">
        <f>Chart_list_net!A262&amp;Chart_list_net!C262</f>
        <v>NORCO7</v>
      </c>
      <c r="BH260" s="257"/>
      <c r="BI260"/>
    </row>
    <row r="261" spans="1:61" x14ac:dyDescent="0.2">
      <c r="A261" s="257" t="str">
        <f>Chart_list_net!A263&amp;Chart_list_net!C263</f>
        <v>NOX2</v>
      </c>
      <c r="BH261" s="257"/>
      <c r="BI261"/>
    </row>
    <row r="262" spans="1:61" x14ac:dyDescent="0.2">
      <c r="A262" s="257" t="str">
        <f>Chart_list_net!A264&amp;Chart_list_net!C264</f>
        <v>NS_BIKES2</v>
      </c>
      <c r="BH262" s="257"/>
      <c r="BI262"/>
    </row>
    <row r="263" spans="1:61" x14ac:dyDescent="0.2">
      <c r="A263" s="257" t="str">
        <f>Chart_list_net!A265&amp;Chart_list_net!C265</f>
        <v>NUKEPROOF2</v>
      </c>
      <c r="BH263" s="257"/>
      <c r="BI263"/>
    </row>
    <row r="264" spans="1:61" x14ac:dyDescent="0.2">
      <c r="A264" s="257" t="str">
        <f>Chart_list_net!A266&amp;Chart_list_net!C266</f>
        <v>NUKEPROOF3</v>
      </c>
      <c r="BH264" s="257"/>
      <c r="BI264"/>
    </row>
    <row r="265" spans="1:61" x14ac:dyDescent="0.2">
      <c r="A265" s="257" t="str">
        <f>Chart_list_net!A267&amp;Chart_list_net!C267</f>
        <v>NUKEPROOF4</v>
      </c>
      <c r="BH265" s="257"/>
      <c r="BI265"/>
    </row>
    <row r="266" spans="1:61" x14ac:dyDescent="0.2">
      <c r="A266" s="257" t="str">
        <f>Chart_list_net!A268&amp;Chart_list_net!C268</f>
        <v>NUKEPROOF5</v>
      </c>
      <c r="BH266" s="257"/>
      <c r="BI266"/>
    </row>
    <row r="267" spans="1:61" x14ac:dyDescent="0.2">
      <c r="A267" s="257" t="str">
        <f>Chart_list_net!A269&amp;Chart_list_net!C269</f>
        <v>NUKEPROOF6</v>
      </c>
      <c r="BH267" s="257"/>
      <c r="BI267"/>
    </row>
    <row r="268" spans="1:61" x14ac:dyDescent="0.2">
      <c r="A268" s="257" t="str">
        <f>Chart_list_net!A270&amp;Chart_list_net!C270</f>
        <v>NUKEPROOF7</v>
      </c>
      <c r="BH268" s="257"/>
      <c r="BI268"/>
    </row>
    <row r="269" spans="1:61" x14ac:dyDescent="0.2">
      <c r="A269" s="257" t="str">
        <f>Chart_list_net!A271&amp;Chart_list_net!C271</f>
        <v>NUKEPROOF8</v>
      </c>
      <c r="BH269" s="257"/>
      <c r="BI269"/>
    </row>
    <row r="270" spans="1:61" x14ac:dyDescent="0.2">
      <c r="A270" s="257" t="str">
        <f>Chart_list_net!A272&amp;Chart_list_net!C272</f>
        <v>ORANGE2</v>
      </c>
      <c r="BH270" s="257"/>
      <c r="BI270"/>
    </row>
    <row r="271" spans="1:61" x14ac:dyDescent="0.2">
      <c r="A271" s="257" t="str">
        <f>Chart_list_net!A273&amp;Chart_list_net!C273</f>
        <v>ORANGE3</v>
      </c>
      <c r="BH271" s="257"/>
      <c r="BI271"/>
    </row>
    <row r="272" spans="1:61" x14ac:dyDescent="0.2">
      <c r="A272" s="257" t="str">
        <f>Chart_list_net!A274&amp;Chart_list_net!C274</f>
        <v>ORANGE4</v>
      </c>
      <c r="BH272" s="257"/>
      <c r="BI272"/>
    </row>
    <row r="273" spans="1:61" x14ac:dyDescent="0.2">
      <c r="A273" s="257" t="str">
        <f>Chart_list_net!A275&amp;Chart_list_net!C275</f>
        <v>ORANGE5</v>
      </c>
      <c r="BH273" s="257"/>
      <c r="BI273"/>
    </row>
    <row r="274" spans="1:61" x14ac:dyDescent="0.2">
      <c r="A274" s="257" t="str">
        <f>Chart_list_net!A276&amp;Chart_list_net!C276</f>
        <v>ORANGE6</v>
      </c>
      <c r="BH274" s="257"/>
      <c r="BI274"/>
    </row>
    <row r="275" spans="1:61" x14ac:dyDescent="0.2">
      <c r="A275" s="257" t="str">
        <f>Chart_list_net!A277&amp;Chart_list_net!C277</f>
        <v>ORANGE7</v>
      </c>
      <c r="BH275" s="257"/>
      <c r="BI275"/>
    </row>
    <row r="276" spans="1:61" x14ac:dyDescent="0.2">
      <c r="A276" s="257" t="str">
        <f>Chart_list_net!A278&amp;Chart_list_net!C278</f>
        <v>ORANGE8</v>
      </c>
      <c r="BH276" s="257"/>
      <c r="BI276"/>
    </row>
    <row r="277" spans="1:61" x14ac:dyDescent="0.2">
      <c r="A277" s="257" t="str">
        <f>Chart_list_net!A279&amp;Chart_list_net!C279</f>
        <v>ORANGE9</v>
      </c>
      <c r="BH277" s="257"/>
      <c r="BI277"/>
    </row>
    <row r="278" spans="1:61" x14ac:dyDescent="0.2">
      <c r="A278" s="257" t="str">
        <f>Chart_list_net!A280&amp;Chart_list_net!C280</f>
        <v>ORANGE10</v>
      </c>
      <c r="BH278" s="257"/>
      <c r="BI278"/>
    </row>
    <row r="279" spans="1:61" x14ac:dyDescent="0.2">
      <c r="A279" s="257" t="str">
        <f>Chart_list_net!A281&amp;Chart_list_net!C281</f>
        <v>ORBEA2</v>
      </c>
      <c r="BH279" s="257"/>
      <c r="BI279"/>
    </row>
    <row r="280" spans="1:61" x14ac:dyDescent="0.2">
      <c r="A280" s="257" t="str">
        <f>Chart_list_net!A282&amp;Chart_list_net!C282</f>
        <v>ORBEA3</v>
      </c>
      <c r="BH280" s="257"/>
      <c r="BI280"/>
    </row>
    <row r="281" spans="1:61" x14ac:dyDescent="0.2">
      <c r="A281" s="257" t="str">
        <f>Chart_list_net!A283&amp;Chart_list_net!C283</f>
        <v>ONE_GHOST_INDUSTRY2</v>
      </c>
      <c r="BH281" s="257"/>
      <c r="BI281"/>
    </row>
    <row r="282" spans="1:61" x14ac:dyDescent="0.2">
      <c r="A282" s="257" t="str">
        <f>Chart_list_net!A284&amp;Chart_list_net!C284</f>
        <v>PIVOT2</v>
      </c>
      <c r="BH282" s="257"/>
      <c r="BI282"/>
    </row>
    <row r="283" spans="1:61" x14ac:dyDescent="0.2">
      <c r="A283" s="257" t="str">
        <f>Chart_list_net!A285&amp;Chart_list_net!C285</f>
        <v>PIVOT3</v>
      </c>
      <c r="BH283" s="257"/>
      <c r="BI283"/>
    </row>
    <row r="284" spans="1:61" x14ac:dyDescent="0.2">
      <c r="A284" s="257" t="str">
        <f>Chart_list_net!A286&amp;Chart_list_net!C286</f>
        <v>PIVOT4</v>
      </c>
      <c r="BH284" s="257"/>
      <c r="BI284"/>
    </row>
    <row r="285" spans="1:61" x14ac:dyDescent="0.2">
      <c r="A285" s="257" t="str">
        <f>Chart_list_net!A287&amp;Chart_list_net!C287</f>
        <v>POLYGON2</v>
      </c>
      <c r="BH285" s="257"/>
      <c r="BI285"/>
    </row>
    <row r="286" spans="1:61" x14ac:dyDescent="0.2">
      <c r="A286" s="257" t="str">
        <f>Chart_list_net!A288&amp;Chart_list_net!C288</f>
        <v>POLYGON3</v>
      </c>
      <c r="BH286" s="257"/>
      <c r="BI286"/>
    </row>
    <row r="287" spans="1:61" x14ac:dyDescent="0.2">
      <c r="A287" s="257" t="str">
        <f>Chart_list_net!A289&amp;Chart_list_net!C289</f>
        <v>PROPAIN2</v>
      </c>
      <c r="BH287" s="257"/>
      <c r="BI287"/>
    </row>
    <row r="288" spans="1:61" x14ac:dyDescent="0.2">
      <c r="A288" s="257" t="str">
        <f>Chart_list_net!A290&amp;Chart_list_net!C290</f>
        <v>PYGA2</v>
      </c>
      <c r="BH288" s="257"/>
      <c r="BI288"/>
    </row>
    <row r="289" spans="1:61" x14ac:dyDescent="0.2">
      <c r="A289" s="257" t="str">
        <f>Chart_list_net!A291&amp;Chart_list_net!C291</f>
        <v>QBIKE2</v>
      </c>
      <c r="BH289" s="257"/>
      <c r="BI289"/>
    </row>
    <row r="290" spans="1:61" x14ac:dyDescent="0.2">
      <c r="A290" s="257" t="str">
        <f>Chart_list_net!A292&amp;Chart_list_net!C292</f>
        <v>QBIKE3</v>
      </c>
      <c r="BH290" s="257"/>
      <c r="BI290"/>
    </row>
    <row r="291" spans="1:61" x14ac:dyDescent="0.2">
      <c r="A291" s="257" t="str">
        <f>Chart_list_net!A293&amp;Chart_list_net!C293</f>
        <v>RAGE2</v>
      </c>
      <c r="BH291" s="257"/>
      <c r="BI291"/>
    </row>
    <row r="292" spans="1:61" x14ac:dyDescent="0.2">
      <c r="A292" s="257" t="str">
        <f>Chart_list_net!A294&amp;Chart_list_net!C294</f>
        <v>ROTEC2</v>
      </c>
      <c r="BH292" s="257"/>
      <c r="BI292"/>
    </row>
    <row r="293" spans="1:61" x14ac:dyDescent="0.2">
      <c r="A293" s="257" t="str">
        <f>Chart_list_net!A295&amp;Chart_list_net!C295</f>
        <v>ROCKY_MOUNTAIN2</v>
      </c>
      <c r="BH293" s="257"/>
      <c r="BI293"/>
    </row>
    <row r="294" spans="1:61" x14ac:dyDescent="0.2">
      <c r="A294" s="257" t="str">
        <f>Chart_list_net!A296&amp;Chart_list_net!C296</f>
        <v>ROCKY_MOUNTAIN3</v>
      </c>
      <c r="BH294" s="257"/>
      <c r="BI294"/>
    </row>
    <row r="295" spans="1:61" x14ac:dyDescent="0.2">
      <c r="A295" s="257" t="str">
        <f>Chart_list_net!A297&amp;Chart_list_net!C297</f>
        <v>ROCKY_MOUNTAIN4</v>
      </c>
      <c r="BH295" s="257"/>
      <c r="BI295"/>
    </row>
    <row r="296" spans="1:61" x14ac:dyDescent="0.2">
      <c r="A296" s="257" t="str">
        <f>Chart_list_net!A298&amp;Chart_list_net!C298</f>
        <v>ROCKY_MOUNTAIN5</v>
      </c>
      <c r="BH296" s="257"/>
      <c r="BI296"/>
    </row>
    <row r="297" spans="1:61" x14ac:dyDescent="0.2">
      <c r="A297" s="257" t="str">
        <f>Chart_list_net!A299&amp;Chart_list_net!C299</f>
        <v>ROCKY_MOUNTAIN6</v>
      </c>
      <c r="BH297" s="257"/>
      <c r="BI297"/>
    </row>
    <row r="298" spans="1:61" x14ac:dyDescent="0.2">
      <c r="A298" s="257" t="str">
        <f>Chart_list_net!A300&amp;Chart_list_net!C300</f>
        <v>ROCKY_MOUNTAIN</v>
      </c>
      <c r="BH298" s="257"/>
      <c r="BI298"/>
    </row>
    <row r="299" spans="1:61" x14ac:dyDescent="0.2">
      <c r="A299" s="257" t="str">
        <f>Chart_list_net!A301&amp;Chart_list_net!C301</f>
        <v>ROCKY_MOUNTAIN7</v>
      </c>
      <c r="BH299" s="257"/>
      <c r="BI299"/>
    </row>
    <row r="300" spans="1:61" x14ac:dyDescent="0.2">
      <c r="A300" s="257" t="str">
        <f>Chart_list_net!A302&amp;Chart_list_net!C302</f>
        <v>ROSE2</v>
      </c>
      <c r="BH300" s="257"/>
      <c r="BI300"/>
    </row>
    <row r="301" spans="1:61" x14ac:dyDescent="0.2">
      <c r="A301" s="257" t="str">
        <f>Chart_list_net!A303&amp;Chart_list_net!C303</f>
        <v>ROSE3</v>
      </c>
      <c r="BH301" s="257"/>
      <c r="BI301"/>
    </row>
    <row r="302" spans="1:61" x14ac:dyDescent="0.2">
      <c r="A302" s="257" t="str">
        <f>Chart_list_net!A304&amp;Chart_list_net!C304</f>
        <v>ROSE</v>
      </c>
      <c r="BH302" s="257"/>
      <c r="BI302"/>
    </row>
    <row r="303" spans="1:61" x14ac:dyDescent="0.2">
      <c r="A303" s="257" t="str">
        <f>Chart_list_net!A305&amp;Chart_list_net!C305</f>
        <v>ROTWILD2</v>
      </c>
      <c r="BH303" s="257"/>
      <c r="BI303"/>
    </row>
    <row r="304" spans="1:61" x14ac:dyDescent="0.2">
      <c r="A304" s="257" t="str">
        <f>Chart_list_net!A306&amp;Chart_list_net!C306</f>
        <v>SANTA_CRUZ2</v>
      </c>
      <c r="BH304" s="257"/>
      <c r="BI304"/>
    </row>
    <row r="305" spans="1:61" x14ac:dyDescent="0.2">
      <c r="A305" s="257" t="str">
        <f>Chart_list_net!A307&amp;Chart_list_net!C307</f>
        <v>SANTA_CRUZ3</v>
      </c>
      <c r="BH305" s="257"/>
      <c r="BI305"/>
    </row>
    <row r="306" spans="1:61" x14ac:dyDescent="0.2">
      <c r="A306" s="257" t="str">
        <f>Chart_list_net!A308&amp;Chart_list_net!C308</f>
        <v>SANTA_CRUZ4</v>
      </c>
      <c r="BH306" s="257"/>
      <c r="BI306"/>
    </row>
    <row r="307" spans="1:61" x14ac:dyDescent="0.2">
      <c r="A307" s="257" t="str">
        <f>Chart_list_net!A309&amp;Chart_list_net!C309</f>
        <v>SANTA_CRUZ5</v>
      </c>
      <c r="BH307" s="257"/>
      <c r="BI307"/>
    </row>
    <row r="308" spans="1:61" x14ac:dyDescent="0.2">
      <c r="A308" s="257" t="str">
        <f>Chart_list_net!A310&amp;Chart_list_net!C310</f>
        <v>SANTA_CRUZ6</v>
      </c>
      <c r="BH308" s="257"/>
      <c r="BI308"/>
    </row>
    <row r="309" spans="1:61" x14ac:dyDescent="0.2">
      <c r="A309" s="257" t="str">
        <f>Chart_list_net!A311&amp;Chart_list_net!C311</f>
        <v>SANTA_CRUZ7</v>
      </c>
      <c r="BH309" s="257"/>
      <c r="BI309"/>
    </row>
    <row r="310" spans="1:61" x14ac:dyDescent="0.2">
      <c r="A310" s="257" t="str">
        <f>Chart_list_net!A312&amp;Chart_list_net!C312</f>
        <v>SANTA_CRUZ8</v>
      </c>
      <c r="BH310" s="257"/>
      <c r="BI310"/>
    </row>
    <row r="311" spans="1:61" x14ac:dyDescent="0.2">
      <c r="A311" s="257" t="str">
        <f>Chart_list_net!A313&amp;Chart_list_net!C313</f>
        <v>SANTA_CRUZ9</v>
      </c>
      <c r="BH311" s="257"/>
      <c r="BI311"/>
    </row>
    <row r="312" spans="1:61" x14ac:dyDescent="0.2">
      <c r="A312" s="257" t="str">
        <f>Chart_list_net!A314&amp;Chart_list_net!C314</f>
        <v>SANTA_CRUZ10</v>
      </c>
      <c r="BH312" s="257"/>
      <c r="BI312"/>
    </row>
    <row r="313" spans="1:61" x14ac:dyDescent="0.2">
      <c r="A313" s="257" t="str">
        <f>Chart_list_net!A315&amp;Chart_list_net!C315</f>
        <v>SANTA_CRUZ11</v>
      </c>
      <c r="BH313" s="257"/>
      <c r="BI313"/>
    </row>
    <row r="314" spans="1:61" x14ac:dyDescent="0.2">
      <c r="A314" s="257" t="str">
        <f>Chart_list_net!A316&amp;Chart_list_net!C316</f>
        <v>SANTA_CRUZ12</v>
      </c>
      <c r="BH314" s="257"/>
      <c r="BI314"/>
    </row>
    <row r="315" spans="1:61" x14ac:dyDescent="0.2">
      <c r="A315" s="257" t="str">
        <f>Chart_list_net!A317&amp;Chart_list_net!C317</f>
        <v>SANTA_CRUZ13</v>
      </c>
      <c r="BH315" s="257"/>
      <c r="BI315"/>
    </row>
    <row r="316" spans="1:61" x14ac:dyDescent="0.2">
      <c r="A316" s="257" t="str">
        <f>Chart_list_net!A318&amp;Chart_list_net!C318</f>
        <v>SANTA_CRUZ14</v>
      </c>
      <c r="BH316" s="257"/>
      <c r="BI316"/>
    </row>
    <row r="317" spans="1:61" x14ac:dyDescent="0.2">
      <c r="A317" s="257" t="str">
        <f>Chart_list_net!A319&amp;Chart_list_net!C319</f>
        <v>SANTA_CRUZ15</v>
      </c>
      <c r="BH317" s="257"/>
      <c r="BI317"/>
    </row>
    <row r="318" spans="1:61" x14ac:dyDescent="0.2">
      <c r="A318" s="257" t="str">
        <f>Chart_list_net!A320&amp;Chart_list_net!C320</f>
        <v>SANTA_CRUZ16</v>
      </c>
      <c r="BH318" s="257"/>
      <c r="BI318"/>
    </row>
    <row r="319" spans="1:61" x14ac:dyDescent="0.2">
      <c r="A319" s="257" t="str">
        <f>Chart_list_net!A321&amp;Chart_list_net!C321</f>
        <v>SANTA_CRUZ17</v>
      </c>
      <c r="BH319" s="257"/>
      <c r="BI319"/>
    </row>
    <row r="320" spans="1:61" x14ac:dyDescent="0.2">
      <c r="A320" s="257" t="str">
        <f>Chart_list_net!A322&amp;Chart_list_net!C322</f>
        <v>SANTA_CRUZ18</v>
      </c>
      <c r="BH320" s="257"/>
      <c r="BI320"/>
    </row>
    <row r="321" spans="1:61" x14ac:dyDescent="0.2">
      <c r="A321" s="257" t="str">
        <f>Chart_list_net!A323&amp;Chart_list_net!C323</f>
        <v>SANTA_CRUZ19</v>
      </c>
      <c r="BH321" s="257"/>
      <c r="BI321"/>
    </row>
    <row r="322" spans="1:61" x14ac:dyDescent="0.2">
      <c r="A322" s="257" t="str">
        <f>Chart_list_net!A324&amp;Chart_list_net!C324</f>
        <v>SANTA_CRUZ</v>
      </c>
      <c r="BH322" s="257"/>
      <c r="BI322"/>
    </row>
    <row r="323" spans="1:61" x14ac:dyDescent="0.2">
      <c r="A323" s="257" t="str">
        <f>Chart_list_net!A325&amp;Chart_list_net!C325</f>
        <v>SARACEN2</v>
      </c>
      <c r="BH323" s="257"/>
      <c r="BI323"/>
    </row>
    <row r="324" spans="1:61" x14ac:dyDescent="0.2">
      <c r="A324" s="257" t="str">
        <f>Chart_list_net!A326&amp;Chart_list_net!C326</f>
        <v>SARACEN3</v>
      </c>
      <c r="BH324" s="257"/>
      <c r="BI324"/>
    </row>
    <row r="325" spans="1:61" x14ac:dyDescent="0.2">
      <c r="A325" s="257" t="str">
        <f>Chart_list_net!A327&amp;Chart_list_net!C327</f>
        <v>SARACEN4</v>
      </c>
      <c r="BH325" s="257"/>
      <c r="BI325"/>
    </row>
    <row r="326" spans="1:61" x14ac:dyDescent="0.2">
      <c r="A326" s="257" t="str">
        <f>Chart_list_net!A328&amp;Chart_list_net!C328</f>
        <v>SCOTT2</v>
      </c>
      <c r="BH326" s="257"/>
      <c r="BI326"/>
    </row>
    <row r="327" spans="1:61" x14ac:dyDescent="0.2">
      <c r="A327" s="257" t="str">
        <f>Chart_list_net!A329&amp;Chart_list_net!C329</f>
        <v>SCOTT3</v>
      </c>
      <c r="BH327" s="257"/>
      <c r="BI327"/>
    </row>
    <row r="328" spans="1:61" x14ac:dyDescent="0.2">
      <c r="A328" s="257" t="str">
        <f>Chart_list_net!A330&amp;Chart_list_net!C330</f>
        <v>SCOTT4</v>
      </c>
      <c r="BH328" s="257"/>
      <c r="BI328"/>
    </row>
    <row r="329" spans="1:61" x14ac:dyDescent="0.2">
      <c r="A329" s="257" t="str">
        <f>Chart_list_net!A331&amp;Chart_list_net!C331</f>
        <v>SCOTT5</v>
      </c>
      <c r="BH329" s="257"/>
      <c r="BI329"/>
    </row>
    <row r="330" spans="1:61" x14ac:dyDescent="0.2">
      <c r="A330" s="257" t="str">
        <f>Chart_list_net!A332&amp;Chart_list_net!C332</f>
        <v>SCOTT6</v>
      </c>
      <c r="BH330" s="257"/>
      <c r="BI330"/>
    </row>
    <row r="331" spans="1:61" x14ac:dyDescent="0.2">
      <c r="A331" s="257" t="str">
        <f>Chart_list_net!A333&amp;Chart_list_net!C333</f>
        <v>SCOTT7</v>
      </c>
      <c r="BH331" s="257"/>
      <c r="BI331"/>
    </row>
    <row r="332" spans="1:61" x14ac:dyDescent="0.2">
      <c r="A332" s="257" t="str">
        <f>Chart_list_net!A334&amp;Chart_list_net!C334</f>
        <v>SCOTT8</v>
      </c>
      <c r="BH332" s="257"/>
      <c r="BI332"/>
    </row>
    <row r="333" spans="1:61" x14ac:dyDescent="0.2">
      <c r="A333" s="257" t="str">
        <f>Chart_list_net!A335&amp;Chart_list_net!C335</f>
        <v>SCOTT9</v>
      </c>
      <c r="BH333" s="257"/>
      <c r="BI333"/>
    </row>
    <row r="334" spans="1:61" x14ac:dyDescent="0.2">
      <c r="A334" s="257" t="str">
        <f>Chart_list_net!A336&amp;Chart_list_net!C336</f>
        <v>SCOTT10</v>
      </c>
      <c r="BH334" s="257"/>
      <c r="BI334"/>
    </row>
    <row r="335" spans="1:61" x14ac:dyDescent="0.2">
      <c r="A335" s="257" t="str">
        <f>Chart_list_net!A337&amp;Chart_list_net!C337</f>
        <v>SPECIALIZED2</v>
      </c>
      <c r="BH335" s="257"/>
      <c r="BI335"/>
    </row>
    <row r="336" spans="1:61" x14ac:dyDescent="0.2">
      <c r="A336" s="257" t="str">
        <f>Chart_list_net!A338&amp;Chart_list_net!C338</f>
        <v>SPECIALIZED3</v>
      </c>
      <c r="BH336" s="257"/>
      <c r="BI336"/>
    </row>
    <row r="337" spans="1:61" x14ac:dyDescent="0.2">
      <c r="A337" s="257" t="str">
        <f>Chart_list_net!A339&amp;Chart_list_net!C339</f>
        <v>SPECIALIZED4</v>
      </c>
      <c r="BH337" s="257"/>
      <c r="BI337"/>
    </row>
    <row r="338" spans="1:61" x14ac:dyDescent="0.2">
      <c r="A338" s="257" t="str">
        <f>Chart_list_net!A340&amp;Chart_list_net!C340</f>
        <v>SPECIALIZED5</v>
      </c>
      <c r="BH338" s="257"/>
      <c r="BI338"/>
    </row>
    <row r="339" spans="1:61" x14ac:dyDescent="0.2">
      <c r="A339" s="257" t="str">
        <f>Chart_list_net!A341&amp;Chart_list_net!C341</f>
        <v>SPECIALIZED6</v>
      </c>
      <c r="BH339" s="257"/>
      <c r="BI339"/>
    </row>
    <row r="340" spans="1:61" x14ac:dyDescent="0.2">
      <c r="A340" s="257" t="str">
        <f>Chart_list_net!A342&amp;Chart_list_net!C342</f>
        <v>SPECIALIZED7</v>
      </c>
      <c r="BH340" s="257"/>
      <c r="BI340"/>
    </row>
    <row r="341" spans="1:61" x14ac:dyDescent="0.2">
      <c r="A341" s="257" t="str">
        <f>Chart_list_net!A343&amp;Chart_list_net!C343</f>
        <v>SPECIALIZED8</v>
      </c>
      <c r="BH341" s="257"/>
      <c r="BI341"/>
    </row>
    <row r="342" spans="1:61" x14ac:dyDescent="0.2">
      <c r="A342" s="257" t="str">
        <f>Chart_list_net!A344&amp;Chart_list_net!C344</f>
        <v>SPECIALIZED9</v>
      </c>
      <c r="BH342" s="257"/>
      <c r="BI342"/>
    </row>
    <row r="343" spans="1:61" x14ac:dyDescent="0.2">
      <c r="A343" s="257" t="str">
        <f>Chart_list_net!A345&amp;Chart_list_net!C345</f>
        <v>SPECIALIZED10</v>
      </c>
      <c r="BH343" s="257"/>
      <c r="BI343"/>
    </row>
    <row r="344" spans="1:61" x14ac:dyDescent="0.2">
      <c r="A344" s="257" t="str">
        <f>Chart_list_net!A346&amp;Chart_list_net!C346</f>
        <v>SPECIALIZED11</v>
      </c>
      <c r="BH344" s="257"/>
      <c r="BI344"/>
    </row>
    <row r="345" spans="1:61" x14ac:dyDescent="0.2">
      <c r="A345" s="257" t="str">
        <f>Chart_list_net!A347&amp;Chart_list_net!C347</f>
        <v>SPEN2</v>
      </c>
      <c r="BH345" s="257"/>
      <c r="BI345"/>
    </row>
    <row r="346" spans="1:61" x14ac:dyDescent="0.2">
      <c r="A346" s="257" t="str">
        <f>Chart_list_net!A348&amp;Chart_list_net!C348</f>
        <v>SOLID 2</v>
      </c>
      <c r="BH346" s="257"/>
      <c r="BI346"/>
    </row>
    <row r="347" spans="1:61" x14ac:dyDescent="0.2">
      <c r="A347" s="257" t="str">
        <f>Chart_list_net!A349&amp;Chart_list_net!C349</f>
        <v>SPOT_BIKES</v>
      </c>
      <c r="BH347" s="257"/>
      <c r="BI347"/>
    </row>
    <row r="348" spans="1:61" x14ac:dyDescent="0.2">
      <c r="A348" s="257" t="str">
        <f>Chart_list_net!A350&amp;Chart_list_net!C350</f>
        <v>SUNN2</v>
      </c>
      <c r="BH348" s="257"/>
      <c r="BI348"/>
    </row>
    <row r="349" spans="1:61" x14ac:dyDescent="0.2">
      <c r="A349" s="257" t="str">
        <f>Chart_list_net!A351&amp;Chart_list_net!C351</f>
        <v>TITUS2</v>
      </c>
      <c r="BH349" s="257"/>
      <c r="BI349"/>
    </row>
    <row r="350" spans="1:61" x14ac:dyDescent="0.2">
      <c r="A350" s="257" t="str">
        <f>Chart_list_net!A352&amp;Chart_list_net!C352</f>
        <v>TOMAC2</v>
      </c>
      <c r="BH350" s="257"/>
      <c r="BI350"/>
    </row>
    <row r="351" spans="1:61" x14ac:dyDescent="0.2">
      <c r="A351" s="257" t="str">
        <f>Chart_list_net!A353&amp;Chart_list_net!C353</f>
        <v>TRANSITION2</v>
      </c>
      <c r="BH351" s="257"/>
      <c r="BI351"/>
    </row>
    <row r="352" spans="1:61" x14ac:dyDescent="0.2">
      <c r="A352" s="257" t="str">
        <f>Chart_list_net!A354&amp;Chart_list_net!C354</f>
        <v>TRANSITION3</v>
      </c>
      <c r="BH352" s="257"/>
      <c r="BI352"/>
    </row>
    <row r="353" spans="1:61" x14ac:dyDescent="0.2">
      <c r="A353" s="257" t="str">
        <f>Chart_list_net!A355&amp;Chart_list_net!C355</f>
        <v>TRANSITION4</v>
      </c>
      <c r="BH353" s="257"/>
      <c r="BI353"/>
    </row>
    <row r="354" spans="1:61" x14ac:dyDescent="0.2">
      <c r="A354" s="257" t="str">
        <f>Chart_list_net!A356&amp;Chart_list_net!C356</f>
        <v>TRANSITION5</v>
      </c>
      <c r="BH354" s="257"/>
      <c r="BI354"/>
    </row>
    <row r="355" spans="1:61" x14ac:dyDescent="0.2">
      <c r="A355" s="257" t="str">
        <f>Chart_list_net!A357&amp;Chart_list_net!C357</f>
        <v>TRANSITION6</v>
      </c>
      <c r="BH355" s="257"/>
      <c r="BI355"/>
    </row>
    <row r="356" spans="1:61" x14ac:dyDescent="0.2">
      <c r="A356" s="257" t="str">
        <f>Chart_list_net!A358&amp;Chart_list_net!C358</f>
        <v>TRANSITION7</v>
      </c>
      <c r="BH356" s="257"/>
      <c r="BI356"/>
    </row>
    <row r="357" spans="1:61" x14ac:dyDescent="0.2">
      <c r="A357" s="257" t="str">
        <f>Chart_list_net!A359&amp;Chart_list_net!C359</f>
        <v>TRANSITION8</v>
      </c>
      <c r="BH357" s="257"/>
      <c r="BI357"/>
    </row>
    <row r="358" spans="1:61" x14ac:dyDescent="0.2">
      <c r="A358" s="257" t="str">
        <f>Chart_list_net!A360&amp;Chart_list_net!C360</f>
        <v>TRANSITION9</v>
      </c>
      <c r="BH358" s="257"/>
      <c r="BI358"/>
    </row>
    <row r="359" spans="1:61" x14ac:dyDescent="0.2">
      <c r="A359" s="257" t="str">
        <f>Chart_list_net!A361&amp;Chart_list_net!C361</f>
        <v>TRANSITION10</v>
      </c>
      <c r="BH359" s="257"/>
      <c r="BI359"/>
    </row>
    <row r="360" spans="1:61" x14ac:dyDescent="0.2">
      <c r="A360" s="257" t="str">
        <f>Chart_list_net!A362&amp;Chart_list_net!C362</f>
        <v>TRANSITION11</v>
      </c>
      <c r="BH360" s="257"/>
      <c r="BI360"/>
    </row>
    <row r="361" spans="1:61" x14ac:dyDescent="0.2">
      <c r="A361" s="257" t="str">
        <f>Chart_list_net!A363&amp;Chart_list_net!C363</f>
        <v>TRANSITION12</v>
      </c>
      <c r="BH361" s="257"/>
      <c r="BI361"/>
    </row>
    <row r="362" spans="1:61" x14ac:dyDescent="0.2">
      <c r="A362" s="257" t="str">
        <f>Chart_list_net!A364&amp;Chart_list_net!C364</f>
        <v>TRANSITION13</v>
      </c>
      <c r="BH362" s="257"/>
      <c r="BI362"/>
    </row>
    <row r="363" spans="1:61" x14ac:dyDescent="0.2">
      <c r="A363" s="257" t="str">
        <f>Chart_list_net!A365&amp;Chart_list_net!C365</f>
        <v>TRANSITION14</v>
      </c>
      <c r="BH363" s="257"/>
      <c r="BI363"/>
    </row>
    <row r="364" spans="1:61" x14ac:dyDescent="0.2">
      <c r="A364" s="257" t="str">
        <f>Chart_list_net!A366&amp;Chart_list_net!C366</f>
        <v>TRANSITION15</v>
      </c>
      <c r="BH364" s="257"/>
      <c r="BI364"/>
    </row>
    <row r="365" spans="1:61" x14ac:dyDescent="0.2">
      <c r="A365" s="257" t="str">
        <f>Chart_list_net!A367&amp;Chart_list_net!C367</f>
        <v>TREK2</v>
      </c>
      <c r="BH365" s="257"/>
      <c r="BI365"/>
    </row>
    <row r="366" spans="1:61" x14ac:dyDescent="0.2">
      <c r="A366" s="257" t="str">
        <f>Chart_list_net!A368&amp;Chart_list_net!C368</f>
        <v>TREK3</v>
      </c>
      <c r="BH366" s="257"/>
      <c r="BI366"/>
    </row>
    <row r="367" spans="1:61" x14ac:dyDescent="0.2">
      <c r="A367" s="257" t="str">
        <f>Chart_list_net!A369&amp;Chart_list_net!C369</f>
        <v>TREK4</v>
      </c>
      <c r="BH367" s="257"/>
      <c r="BI367"/>
    </row>
    <row r="368" spans="1:61" x14ac:dyDescent="0.2">
      <c r="A368" s="257" t="str">
        <f>Chart_list_net!A370&amp;Chart_list_net!C370</f>
        <v>TREK5</v>
      </c>
      <c r="BH368" s="257"/>
      <c r="BI368"/>
    </row>
    <row r="369" spans="1:61" x14ac:dyDescent="0.2">
      <c r="A369" s="257" t="str">
        <f>Chart_list_net!A371&amp;Chart_list_net!C371</f>
        <v>TREK6</v>
      </c>
      <c r="BH369" s="257"/>
      <c r="BI369"/>
    </row>
    <row r="370" spans="1:61" x14ac:dyDescent="0.2">
      <c r="A370" s="257" t="str">
        <f>Chart_list_net!A372&amp;Chart_list_net!C372</f>
        <v>TREK7</v>
      </c>
      <c r="BH370" s="257"/>
      <c r="BI370"/>
    </row>
    <row r="371" spans="1:61" x14ac:dyDescent="0.2">
      <c r="A371" s="257" t="str">
        <f>Chart_list_net!A373&amp;Chart_list_net!C373</f>
        <v>TURNER2</v>
      </c>
      <c r="BH371" s="257"/>
      <c r="BI371"/>
    </row>
    <row r="372" spans="1:61" x14ac:dyDescent="0.2">
      <c r="A372" s="257" t="str">
        <f>Chart_list_net!A374&amp;Chart_list_net!C374</f>
        <v>TURNER3</v>
      </c>
      <c r="BH372" s="257"/>
      <c r="BI372"/>
    </row>
    <row r="373" spans="1:61" x14ac:dyDescent="0.2">
      <c r="A373" s="257" t="str">
        <f>Chart_list_net!A375&amp;Chart_list_net!C375</f>
        <v>TURNER4</v>
      </c>
      <c r="BH373" s="257"/>
      <c r="BI373"/>
    </row>
    <row r="374" spans="1:61" x14ac:dyDescent="0.2">
      <c r="A374" s="257" t="str">
        <f>Chart_list_net!A376&amp;Chart_list_net!C376</f>
        <v>VARIO2</v>
      </c>
      <c r="BH374" s="257"/>
      <c r="BI374"/>
    </row>
    <row r="375" spans="1:61" x14ac:dyDescent="0.2">
      <c r="A375" s="257" t="str">
        <f>Chart_list_net!A377&amp;Chart_list_net!C377</f>
        <v>VENTANA2</v>
      </c>
    </row>
    <row r="376" spans="1:61" x14ac:dyDescent="0.2">
      <c r="A376" s="257" t="str">
        <f>Chart_list_net!A378&amp;Chart_list_net!C378</f>
        <v>WHYTE2</v>
      </c>
    </row>
    <row r="377" spans="1:61" x14ac:dyDescent="0.2">
      <c r="A377" s="257" t="str">
        <f>Chart_list_net!A379&amp;Chart_list_net!C379</f>
        <v>XPREZO2</v>
      </c>
    </row>
    <row r="378" spans="1:61" x14ac:dyDescent="0.2">
      <c r="A378" s="257" t="str">
        <f>Chart_list_net!A380&amp;Chart_list_net!C380</f>
        <v>YT_INDUSTRY2</v>
      </c>
    </row>
    <row r="379" spans="1:61" x14ac:dyDescent="0.2">
      <c r="A379" s="257" t="str">
        <f>Chart_list_net!A381&amp;Chart_list_net!C381</f>
        <v>YT_INDUSTRY3</v>
      </c>
    </row>
    <row r="380" spans="1:61" x14ac:dyDescent="0.2">
      <c r="A380" s="257" t="str">
        <f>Chart_list_net!A382&amp;Chart_list_net!C382</f>
        <v>YT_INDUSTRY4</v>
      </c>
    </row>
    <row r="381" spans="1:61" x14ac:dyDescent="0.2">
      <c r="A381" s="257" t="str">
        <f>Chart_list_net!A383&amp;Chart_list_net!C383</f>
        <v>YT_INDUSTRY5</v>
      </c>
    </row>
    <row r="382" spans="1:61" x14ac:dyDescent="0.2">
      <c r="A382" s="257" t="str">
        <f>Chart_list_net!A384&amp;Chart_list_net!C384</f>
        <v>YT_INDUSTRY6</v>
      </c>
    </row>
    <row r="383" spans="1:61" x14ac:dyDescent="0.2">
      <c r="A383" s="257" t="str">
        <f>Chart_list_net!A385&amp;Chart_list_net!C385</f>
        <v>YT_INDUSTRY7</v>
      </c>
    </row>
    <row r="384" spans="1:61" x14ac:dyDescent="0.2">
      <c r="A384" s="257" t="str">
        <f>Chart_list_net!A386&amp;Chart_list_net!C386</f>
        <v>YETI2</v>
      </c>
    </row>
    <row r="385" spans="1:1" x14ac:dyDescent="0.2">
      <c r="A385" s="257" t="str">
        <f>Chart_list_net!A387&amp;Chart_list_net!C387</f>
        <v>YETI3</v>
      </c>
    </row>
    <row r="386" spans="1:1" x14ac:dyDescent="0.2">
      <c r="A386" s="257" t="str">
        <f>Chart_list_net!A388&amp;Chart_list_net!C388</f>
        <v>YETI4</v>
      </c>
    </row>
    <row r="387" spans="1:1" x14ac:dyDescent="0.2">
      <c r="A387" s="257" t="str">
        <f>Chart_list_net!A389&amp;Chart_list_net!C389</f>
        <v>YETI5</v>
      </c>
    </row>
    <row r="388" spans="1:1" x14ac:dyDescent="0.2">
      <c r="A388" s="257" t="str">
        <f>Chart_list_net!A390&amp;Chart_list_net!C390</f>
        <v>YETI6</v>
      </c>
    </row>
    <row r="389" spans="1:1" x14ac:dyDescent="0.2">
      <c r="A389" s="257" t="str">
        <f>Chart_list_net!A391&amp;Chart_list_net!C391</f>
        <v>YETI7</v>
      </c>
    </row>
    <row r="390" spans="1:1" x14ac:dyDescent="0.2">
      <c r="A390" s="257" t="str">
        <f>Chart_list_net!A392&amp;Chart_list_net!C392</f>
        <v>YETI8</v>
      </c>
    </row>
    <row r="391" spans="1:1" x14ac:dyDescent="0.2">
      <c r="A391" s="257" t="str">
        <f>Chart_list_net!A393&amp;Chart_list_net!C393</f>
        <v>YETI9</v>
      </c>
    </row>
    <row r="392" spans="1:1" x14ac:dyDescent="0.2">
      <c r="A392" s="257" t="str">
        <f>Chart_list_net!A394&amp;Chart_list_net!C394</f>
        <v>YETI10</v>
      </c>
    </row>
    <row r="393" spans="1:1" x14ac:dyDescent="0.2">
      <c r="A393" s="257" t="str">
        <f>Chart_list_net!A395&amp;Chart_list_net!C395</f>
        <v>YETI11</v>
      </c>
    </row>
    <row r="394" spans="1:1" x14ac:dyDescent="0.2">
      <c r="A394" s="257" t="str">
        <f>Chart_list_net!A396&amp;Chart_list_net!C396</f>
        <v>YETI12</v>
      </c>
    </row>
    <row r="395" spans="1:1" x14ac:dyDescent="0.2">
      <c r="A395" s="257" t="str">
        <f>Chart_list_net!A397&amp;Chart_list_net!C397</f>
        <v>YETI13</v>
      </c>
    </row>
    <row r="396" spans="1:1" x14ac:dyDescent="0.2">
      <c r="A396" s="257" t="str">
        <f>Chart_list_net!A398&amp;Chart_list_net!C398</f>
        <v>ZERODE2</v>
      </c>
    </row>
    <row r="397" spans="1:1" x14ac:dyDescent="0.2">
      <c r="A397" s="257" t="str">
        <f>Chart_list_net!A399&amp;Chart_list_net!C399</f>
        <v>ZERODE3</v>
      </c>
    </row>
    <row r="398" spans="1:1" x14ac:dyDescent="0.2">
      <c r="A398" s="257" t="str">
        <f>Chart_list_net!A400&amp;Chart_list_net!C400</f>
        <v>ZUMBI2</v>
      </c>
    </row>
    <row r="399" spans="1:1" x14ac:dyDescent="0.2">
      <c r="A399" s="257" t="str">
        <f>Chart_list_net!A401&amp;Chart_list_net!C401</f>
        <v>ZUMBI3</v>
      </c>
    </row>
    <row r="400" spans="1:1" x14ac:dyDescent="0.2">
      <c r="A400" s="257" t="str">
        <f>Chart_list_net!A402&amp;Chart_list_net!C402</f>
        <v>ZUMBI4</v>
      </c>
    </row>
    <row r="401" spans="1:1" x14ac:dyDescent="0.2">
      <c r="A401" s="257"/>
    </row>
    <row r="402" spans="1:1" x14ac:dyDescent="0.2">
      <c r="A402" s="257"/>
    </row>
    <row r="403" spans="1:1" x14ac:dyDescent="0.2">
      <c r="A403" s="257"/>
    </row>
    <row r="404" spans="1:1" x14ac:dyDescent="0.2">
      <c r="A404" s="257" t="str">
        <f>Chart_list_net!A412&amp;Chart_list_net!C412</f>
        <v/>
      </c>
    </row>
    <row r="405" spans="1:1" x14ac:dyDescent="0.2">
      <c r="A405" s="257" t="str">
        <f>Chart_list_net!A413&amp;Chart_list_net!C413</f>
        <v/>
      </c>
    </row>
    <row r="406" spans="1:1" x14ac:dyDescent="0.2">
      <c r="A406" s="257" t="str">
        <f>Chart_list_net!A414&amp;Chart_list_net!C414</f>
        <v/>
      </c>
    </row>
    <row r="407" spans="1:1" x14ac:dyDescent="0.2">
      <c r="A407" s="257" t="str">
        <f>Chart_list_net!A415&amp;Chart_list_net!C415</f>
        <v/>
      </c>
    </row>
    <row r="408" spans="1:1" x14ac:dyDescent="0.2">
      <c r="A408" s="257" t="str">
        <f>Chart_list_net!A416&amp;Chart_list_net!C416</f>
        <v/>
      </c>
    </row>
    <row r="409" spans="1:1" x14ac:dyDescent="0.2">
      <c r="A409" s="257" t="str">
        <f>Chart_list_net!A417&amp;Chart_list_net!C417</f>
        <v/>
      </c>
    </row>
    <row r="410" spans="1:1" x14ac:dyDescent="0.2">
      <c r="A410" s="257" t="str">
        <f>Chart_list_net!A418&amp;Chart_list_net!C418</f>
        <v/>
      </c>
    </row>
    <row r="411" spans="1:1" x14ac:dyDescent="0.2">
      <c r="A411" s="257" t="str">
        <f>Chart_list_net!A419&amp;Chart_list_net!C419</f>
        <v/>
      </c>
    </row>
    <row r="412" spans="1:1" x14ac:dyDescent="0.2">
      <c r="A412" s="257" t="str">
        <f>Chart_list_net!A420&amp;Chart_list_net!C420</f>
        <v/>
      </c>
    </row>
    <row r="413" spans="1:1" x14ac:dyDescent="0.2">
      <c r="A413" s="257" t="str">
        <f>Chart_list_net!A421&amp;Chart_list_net!C421</f>
        <v/>
      </c>
    </row>
    <row r="414" spans="1:1" x14ac:dyDescent="0.2">
      <c r="A414" s="257" t="str">
        <f>Chart_list_net!A422&amp;Chart_list_net!C422</f>
        <v/>
      </c>
    </row>
    <row r="415" spans="1:1" x14ac:dyDescent="0.2">
      <c r="A415" s="257" t="str">
        <f>Chart_list_net!A423&amp;Chart_list_net!C423</f>
        <v/>
      </c>
    </row>
    <row r="416" spans="1:1" x14ac:dyDescent="0.2">
      <c r="A416" s="257" t="str">
        <f>Chart_list_net!A424&amp;Chart_list_net!C424</f>
        <v/>
      </c>
    </row>
    <row r="417" spans="1:1" x14ac:dyDescent="0.2">
      <c r="A417" s="257" t="str">
        <f>Chart_list_net!A425&amp;Chart_list_net!C425</f>
        <v/>
      </c>
    </row>
    <row r="418" spans="1:1" x14ac:dyDescent="0.2">
      <c r="A418" s="257" t="str">
        <f>Chart_list_net!A426&amp;Chart_list_net!C426</f>
        <v/>
      </c>
    </row>
    <row r="419" spans="1:1" x14ac:dyDescent="0.2">
      <c r="A419" s="257" t="str">
        <f>Chart_list_net!A427&amp;Chart_list_net!C427</f>
        <v/>
      </c>
    </row>
    <row r="420" spans="1:1" x14ac:dyDescent="0.2">
      <c r="A420" s="257" t="str">
        <f>Chart_list_net!A438&amp;Chart_list_net!C438</f>
        <v/>
      </c>
    </row>
    <row r="421" spans="1:1" x14ac:dyDescent="0.2">
      <c r="A421" s="257" t="str">
        <f>Chart_list_net!A439&amp;Chart_list_net!C439</f>
        <v/>
      </c>
    </row>
    <row r="422" spans="1:1" x14ac:dyDescent="0.2">
      <c r="A422" s="257" t="str">
        <f>Chart_list_net!A440&amp;Chart_list_net!C440</f>
        <v/>
      </c>
    </row>
    <row r="423" spans="1:1" x14ac:dyDescent="0.2">
      <c r="A423" s="257" t="str">
        <f>Chart_list_net!A441&amp;Chart_list_net!C441</f>
        <v/>
      </c>
    </row>
    <row r="424" spans="1:1" x14ac:dyDescent="0.2">
      <c r="A424" s="257" t="str">
        <f>Chart_list_net!A442&amp;Chart_list_net!C442</f>
        <v/>
      </c>
    </row>
    <row r="425" spans="1:1" x14ac:dyDescent="0.2">
      <c r="A425" s="257" t="str">
        <f>Chart_list_net!A443&amp;Chart_list_net!C443</f>
        <v/>
      </c>
    </row>
    <row r="426" spans="1:1" x14ac:dyDescent="0.2">
      <c r="A426" s="257" t="str">
        <f>Chart_list_net!A444&amp;Chart_list_net!C444</f>
        <v/>
      </c>
    </row>
    <row r="427" spans="1:1" x14ac:dyDescent="0.2">
      <c r="A427" s="257" t="str">
        <f>Chart_list_net!A445&amp;Chart_list_net!C445</f>
        <v/>
      </c>
    </row>
    <row r="428" spans="1:1" x14ac:dyDescent="0.2">
      <c r="A428" s="257" t="str">
        <f>Chart_list_net!A446&amp;Chart_list_net!C446</f>
        <v/>
      </c>
    </row>
    <row r="429" spans="1:1" x14ac:dyDescent="0.2">
      <c r="A429" s="257" t="str">
        <f>Chart_list_net!A447&amp;Chart_list_net!C447</f>
        <v/>
      </c>
    </row>
    <row r="430" spans="1:1" x14ac:dyDescent="0.2">
      <c r="A430" s="257" t="str">
        <f>Chart_list_net!A448&amp;Chart_list_net!C448</f>
        <v/>
      </c>
    </row>
    <row r="431" spans="1:1" x14ac:dyDescent="0.2">
      <c r="A431" s="257" t="str">
        <f>Chart_list_net!A449&amp;Chart_list_net!C449</f>
        <v/>
      </c>
    </row>
    <row r="432" spans="1:1" x14ac:dyDescent="0.2">
      <c r="A432" s="257" t="str">
        <f>Chart_list_net!A450&amp;Chart_list_net!C450</f>
        <v/>
      </c>
    </row>
    <row r="433" spans="1:1" x14ac:dyDescent="0.2">
      <c r="A433" s="257" t="str">
        <f>Chart_list_net!A451&amp;Chart_list_net!C451</f>
        <v/>
      </c>
    </row>
    <row r="434" spans="1:1" x14ac:dyDescent="0.2">
      <c r="A434" s="257" t="str">
        <f>Chart_list_net!A452&amp;Chart_list_net!C452</f>
        <v/>
      </c>
    </row>
    <row r="435" spans="1:1" x14ac:dyDescent="0.2">
      <c r="A435" s="257" t="str">
        <f>Chart_list_net!A453&amp;Chart_list_net!C453</f>
        <v/>
      </c>
    </row>
    <row r="436" spans="1:1" x14ac:dyDescent="0.2">
      <c r="A436" s="257" t="str">
        <f>Chart_list_net!A454&amp;Chart_list_net!C454</f>
        <v/>
      </c>
    </row>
    <row r="437" spans="1:1" x14ac:dyDescent="0.2">
      <c r="A437" s="257" t="str">
        <f>Chart_list_net!A455&amp;Chart_list_net!C455</f>
        <v/>
      </c>
    </row>
    <row r="438" spans="1:1" x14ac:dyDescent="0.2">
      <c r="A438" s="257" t="str">
        <f>Chart_list_net!A456&amp;Chart_list_net!C456</f>
        <v/>
      </c>
    </row>
    <row r="439" spans="1:1" x14ac:dyDescent="0.2">
      <c r="A439" s="257" t="str">
        <f>Chart_list_net!A457&amp;Chart_list_net!C457</f>
        <v/>
      </c>
    </row>
    <row r="440" spans="1:1" x14ac:dyDescent="0.2">
      <c r="A440" s="257" t="str">
        <f>Chart_list_net!A458&amp;Chart_list_net!C458</f>
        <v/>
      </c>
    </row>
    <row r="441" spans="1:1" x14ac:dyDescent="0.2">
      <c r="A441" s="257" t="str">
        <f>Chart_list_net!A459&amp;Chart_list_net!C459</f>
        <v/>
      </c>
    </row>
    <row r="442" spans="1:1" x14ac:dyDescent="0.2">
      <c r="A442" s="257" t="str">
        <f>Chart_list_net!A460&amp;Chart_list_net!C460</f>
        <v/>
      </c>
    </row>
    <row r="443" spans="1:1" x14ac:dyDescent="0.2">
      <c r="A443" s="257" t="str">
        <f>Chart_list_net!A461&amp;Chart_list_net!C461</f>
        <v/>
      </c>
    </row>
    <row r="444" spans="1:1" x14ac:dyDescent="0.2">
      <c r="A444" s="257" t="str">
        <f>Chart_list_net!A462&amp;Chart_list_net!C462</f>
        <v/>
      </c>
    </row>
    <row r="445" spans="1:1" x14ac:dyDescent="0.2">
      <c r="A445" s="257" t="str">
        <f>Chart_list_net!A463&amp;Chart_list_net!C463</f>
        <v/>
      </c>
    </row>
    <row r="446" spans="1:1" x14ac:dyDescent="0.2">
      <c r="A446" s="257" t="str">
        <f>Chart_list_net!A464&amp;Chart_list_net!C464</f>
        <v/>
      </c>
    </row>
    <row r="447" spans="1:1" x14ac:dyDescent="0.2">
      <c r="A447" s="257" t="str">
        <f>Chart_list_net!A465&amp;Chart_list_net!C465</f>
        <v/>
      </c>
    </row>
    <row r="448" spans="1:1" x14ac:dyDescent="0.2">
      <c r="A448" s="257" t="str">
        <f>Chart_list_net!A466&amp;Chart_list_net!C466</f>
        <v/>
      </c>
    </row>
    <row r="449" spans="1:1" x14ac:dyDescent="0.2">
      <c r="A449" s="257" t="str">
        <f>Chart_list_net!A467&amp;Chart_list_net!C467</f>
        <v/>
      </c>
    </row>
    <row r="450" spans="1:1" x14ac:dyDescent="0.2">
      <c r="A450" s="257" t="str">
        <f>Chart_list_net!A468&amp;Chart_list_net!C468</f>
        <v/>
      </c>
    </row>
    <row r="451" spans="1:1" x14ac:dyDescent="0.2">
      <c r="A451" s="257" t="str">
        <f>Chart_list_net!A469&amp;Chart_list_net!C469</f>
        <v/>
      </c>
    </row>
    <row r="452" spans="1:1" x14ac:dyDescent="0.2">
      <c r="A452" s="257" t="str">
        <f>Chart_list_net!A470&amp;Chart_list_net!C470</f>
        <v/>
      </c>
    </row>
    <row r="453" spans="1:1" x14ac:dyDescent="0.2">
      <c r="A453" s="257" t="str">
        <f>Chart_list_net!A471&amp;Chart_list_net!C471</f>
        <v/>
      </c>
    </row>
    <row r="454" spans="1:1" x14ac:dyDescent="0.2">
      <c r="A454" s="257" t="str">
        <f>Chart_list_net!A472&amp;Chart_list_net!C472</f>
        <v/>
      </c>
    </row>
    <row r="455" spans="1:1" x14ac:dyDescent="0.2">
      <c r="A455" s="257" t="str">
        <f>Chart_list_net!A473&amp;Chart_list_net!C473</f>
        <v/>
      </c>
    </row>
    <row r="456" spans="1:1" x14ac:dyDescent="0.2">
      <c r="A456" s="257" t="str">
        <f>Chart_list_net!A474&amp;Chart_list_net!C474</f>
        <v/>
      </c>
    </row>
    <row r="457" spans="1:1" x14ac:dyDescent="0.2">
      <c r="A457" s="257" t="str">
        <f>Chart_list_net!A475&amp;Chart_list_net!C475</f>
        <v/>
      </c>
    </row>
    <row r="458" spans="1:1" x14ac:dyDescent="0.2">
      <c r="A458" s="257" t="str">
        <f>Chart_list_net!A476&amp;Chart_list_net!C476</f>
        <v/>
      </c>
    </row>
    <row r="459" spans="1:1" x14ac:dyDescent="0.2">
      <c r="A459" s="257" t="str">
        <f>Chart_list_net!A477&amp;Chart_list_net!C477</f>
        <v/>
      </c>
    </row>
    <row r="460" spans="1:1" x14ac:dyDescent="0.2">
      <c r="A460" s="257" t="str">
        <f>Chart_list_net!A478&amp;Chart_list_net!C478</f>
        <v/>
      </c>
    </row>
    <row r="461" spans="1:1" x14ac:dyDescent="0.2">
      <c r="A461" s="257" t="str">
        <f>Chart_list_net!A479&amp;Chart_list_net!C479</f>
        <v/>
      </c>
    </row>
    <row r="462" spans="1:1" x14ac:dyDescent="0.2">
      <c r="A462" s="257" t="str">
        <f>Chart_list_net!A480&amp;Chart_list_net!C480</f>
        <v/>
      </c>
    </row>
    <row r="463" spans="1:1" x14ac:dyDescent="0.2">
      <c r="A463" s="257" t="str">
        <f>Chart_list_net!A481&amp;Chart_list_net!C481</f>
        <v/>
      </c>
    </row>
    <row r="464" spans="1:1" x14ac:dyDescent="0.2">
      <c r="A464" s="257" t="str">
        <f>Chart_list_net!A482&amp;Chart_list_net!C482</f>
        <v/>
      </c>
    </row>
    <row r="465" spans="1:1" x14ac:dyDescent="0.2">
      <c r="A465" s="257" t="str">
        <f>Chart_list_net!A483&amp;Chart_list_net!C483</f>
        <v/>
      </c>
    </row>
    <row r="466" spans="1:1" x14ac:dyDescent="0.2">
      <c r="A466" s="257" t="str">
        <f>Chart_list_net!A484&amp;Chart_list_net!C484</f>
        <v/>
      </c>
    </row>
    <row r="467" spans="1:1" x14ac:dyDescent="0.2">
      <c r="A467" s="257" t="str">
        <f>Chart_list_net!A485&amp;Chart_list_net!C485</f>
        <v/>
      </c>
    </row>
    <row r="468" spans="1:1" x14ac:dyDescent="0.2">
      <c r="A468" s="257" t="str">
        <f>Chart_list_net!A486&amp;Chart_list_net!C486</f>
        <v/>
      </c>
    </row>
    <row r="469" spans="1:1" x14ac:dyDescent="0.2">
      <c r="A469" s="257" t="str">
        <f>Chart_list_net!A487&amp;Chart_list_net!C487</f>
        <v/>
      </c>
    </row>
    <row r="470" spans="1:1" x14ac:dyDescent="0.2">
      <c r="A470" s="257" t="str">
        <f>Chart_list_net!A488&amp;Chart_list_net!C488</f>
        <v/>
      </c>
    </row>
    <row r="471" spans="1:1" x14ac:dyDescent="0.2">
      <c r="A471" s="257" t="str">
        <f>Chart_list_net!A489&amp;Chart_list_net!C489</f>
        <v/>
      </c>
    </row>
    <row r="472" spans="1:1" x14ac:dyDescent="0.2">
      <c r="A472" s="257" t="str">
        <f>Chart_list_net!A490&amp;Chart_list_net!C490</f>
        <v/>
      </c>
    </row>
    <row r="473" spans="1:1" x14ac:dyDescent="0.2">
      <c r="A473" s="257" t="str">
        <f>Chart_list_net!A491&amp;Chart_list_net!C491</f>
        <v/>
      </c>
    </row>
    <row r="474" spans="1:1" x14ac:dyDescent="0.2">
      <c r="A474" s="257" t="str">
        <f>Chart_list_net!A492&amp;Chart_list_net!C492</f>
        <v/>
      </c>
    </row>
    <row r="475" spans="1:1" x14ac:dyDescent="0.2">
      <c r="A475" s="257" t="str">
        <f>Chart_list_net!A493&amp;Chart_list_net!C493</f>
        <v/>
      </c>
    </row>
    <row r="476" spans="1:1" x14ac:dyDescent="0.2">
      <c r="A476" s="257" t="str">
        <f>Chart_list_net!A494&amp;Chart_list_net!C494</f>
        <v/>
      </c>
    </row>
    <row r="477" spans="1:1" x14ac:dyDescent="0.2">
      <c r="A477" s="257" t="str">
        <f>Chart_list_net!A495&amp;Chart_list_net!C495</f>
        <v/>
      </c>
    </row>
    <row r="478" spans="1:1" x14ac:dyDescent="0.2">
      <c r="A478" s="257" t="str">
        <f>Chart_list_net!A496&amp;Chart_list_net!C496</f>
        <v/>
      </c>
    </row>
    <row r="479" spans="1:1" x14ac:dyDescent="0.2">
      <c r="A479" s="257" t="str">
        <f>Chart_list_net!A497&amp;Chart_list_net!C497</f>
        <v/>
      </c>
    </row>
    <row r="480" spans="1:1" x14ac:dyDescent="0.2">
      <c r="A480" s="257" t="str">
        <f>Chart_list_net!A498&amp;Chart_list_net!C498</f>
        <v/>
      </c>
    </row>
    <row r="481" spans="1:1" x14ac:dyDescent="0.2">
      <c r="A481" s="257" t="str">
        <f>Chart_list_net!A499&amp;Chart_list_net!C499</f>
        <v/>
      </c>
    </row>
    <row r="482" spans="1:1" x14ac:dyDescent="0.2">
      <c r="A482" s="257" t="str">
        <f>Chart_list_net!A500&amp;Chart_list_net!C500</f>
        <v/>
      </c>
    </row>
    <row r="483" spans="1:1" x14ac:dyDescent="0.2">
      <c r="A483" s="257" t="str">
        <f>Chart_list_net!A501&amp;Chart_list_net!C501</f>
        <v/>
      </c>
    </row>
    <row r="484" spans="1:1" x14ac:dyDescent="0.2">
      <c r="A484" s="257" t="str">
        <f>Chart_list_net!A502&amp;Chart_list_net!C502</f>
        <v/>
      </c>
    </row>
    <row r="485" spans="1:1" x14ac:dyDescent="0.2">
      <c r="A485" s="257" t="str">
        <f>Chart_list_net!A503&amp;Chart_list_net!C503</f>
        <v/>
      </c>
    </row>
    <row r="486" spans="1:1" x14ac:dyDescent="0.2">
      <c r="A486" s="257" t="str">
        <f>Chart_list_net!A504&amp;Chart_list_net!C504</f>
        <v/>
      </c>
    </row>
    <row r="487" spans="1:1" x14ac:dyDescent="0.2">
      <c r="A487" s="257" t="str">
        <f>Chart_list_net!A505&amp;Chart_list_net!C505</f>
        <v/>
      </c>
    </row>
    <row r="488" spans="1:1" x14ac:dyDescent="0.2">
      <c r="A488" s="257" t="str">
        <f>Chart_list_net!A506&amp;Chart_list_net!C506</f>
        <v/>
      </c>
    </row>
    <row r="489" spans="1:1" x14ac:dyDescent="0.2">
      <c r="A489" s="257" t="str">
        <f>Chart_list_net!A507&amp;Chart_list_net!C507</f>
        <v/>
      </c>
    </row>
    <row r="490" spans="1:1" x14ac:dyDescent="0.2">
      <c r="A490" s="257" t="str">
        <f>Chart_list_net!A508&amp;Chart_list_net!C508</f>
        <v/>
      </c>
    </row>
    <row r="491" spans="1:1" x14ac:dyDescent="0.2">
      <c r="A491" s="257" t="str">
        <f>Chart_list_net!A509&amp;Chart_list_net!C509</f>
        <v/>
      </c>
    </row>
    <row r="492" spans="1:1" x14ac:dyDescent="0.2">
      <c r="A492" s="257" t="str">
        <f>Chart_list_net!A510&amp;Chart_list_net!C510</f>
        <v/>
      </c>
    </row>
    <row r="493" spans="1:1" x14ac:dyDescent="0.2">
      <c r="A493" s="257" t="str">
        <f>Chart_list_net!A511&amp;Chart_list_net!C511</f>
        <v/>
      </c>
    </row>
    <row r="494" spans="1:1" x14ac:dyDescent="0.2">
      <c r="A494" s="257" t="str">
        <f>Chart_list_net!A512&amp;Chart_list_net!C512</f>
        <v/>
      </c>
    </row>
    <row r="495" spans="1:1" x14ac:dyDescent="0.2">
      <c r="A495" s="257" t="str">
        <f>Chart_list_net!A513&amp;Chart_list_net!C513</f>
        <v/>
      </c>
    </row>
    <row r="496" spans="1:1" x14ac:dyDescent="0.2">
      <c r="A496" s="257"/>
    </row>
    <row r="497" spans="1:1" x14ac:dyDescent="0.2">
      <c r="A497" s="257"/>
    </row>
    <row r="498" spans="1:1" x14ac:dyDescent="0.2">
      <c r="A498" s="257"/>
    </row>
    <row r="499" spans="1:1" x14ac:dyDescent="0.2">
      <c r="A499" s="257"/>
    </row>
    <row r="500" spans="1:1" x14ac:dyDescent="0.2">
      <c r="A500" s="257"/>
    </row>
    <row r="501" spans="1:1" x14ac:dyDescent="0.2">
      <c r="A501" s="257"/>
    </row>
  </sheetData>
  <conditionalFormatting sqref="CS4">
    <cfRule type="expression" dxfId="9" priority="1" stopIfTrue="1">
      <formula>MOD(ROW(),2)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BB24"/>
  <sheetViews>
    <sheetView tabSelected="1" workbookViewId="0">
      <selection activeCell="C5" sqref="C5:E5"/>
    </sheetView>
  </sheetViews>
  <sheetFormatPr baseColWidth="10" defaultRowHeight="18.75" x14ac:dyDescent="0.3"/>
  <cols>
    <col min="1" max="1" width="3" style="33" customWidth="1"/>
    <col min="2" max="2" width="32.42578125" style="33" customWidth="1"/>
    <col min="3" max="3" width="15.42578125" style="33" customWidth="1"/>
    <col min="4" max="4" width="15.5703125" style="33" customWidth="1"/>
    <col min="5" max="5" width="15.28515625" style="33" customWidth="1"/>
    <col min="6" max="6" width="7.85546875" style="33" hidden="1" customWidth="1"/>
    <col min="7" max="7" width="9.140625" style="33" hidden="1" customWidth="1"/>
    <col min="8" max="8" width="8.28515625" style="33" hidden="1" customWidth="1"/>
    <col min="9" max="9" width="7.5703125" style="33" hidden="1" customWidth="1"/>
    <col min="10" max="10" width="10.28515625" style="33" hidden="1" customWidth="1"/>
    <col min="11" max="11" width="11.28515625" style="33" hidden="1" customWidth="1"/>
    <col min="12" max="12" width="11" style="33" hidden="1" customWidth="1"/>
    <col min="13" max="13" width="9.7109375" style="33" hidden="1" customWidth="1"/>
    <col min="14" max="14" width="25.42578125" style="33" customWidth="1"/>
    <col min="15" max="15" width="25.5703125" style="33" customWidth="1"/>
    <col min="16" max="16" width="21.42578125" style="33" bestFit="1" customWidth="1"/>
    <col min="17" max="18" width="8.5703125" style="33" customWidth="1"/>
    <col min="19" max="19" width="10.140625" style="33" customWidth="1"/>
    <col min="20" max="20" width="11.5703125" style="33" customWidth="1"/>
    <col min="21" max="23" width="10.85546875" style="33" customWidth="1"/>
    <col min="24" max="25" width="13.85546875" style="33" customWidth="1"/>
    <col min="26" max="28" width="12.7109375" style="33" customWidth="1"/>
    <col min="29" max="33" width="12.7109375" style="617" customWidth="1"/>
    <col min="34" max="34" width="20.85546875" style="617" customWidth="1"/>
    <col min="35" max="35" width="11.28515625" style="617" hidden="1" customWidth="1"/>
    <col min="36" max="36" width="16.5703125" style="617" customWidth="1"/>
    <col min="37" max="37" width="17.42578125" style="617" customWidth="1"/>
    <col min="38" max="38" width="16" style="617" customWidth="1"/>
    <col min="39" max="41" width="8.5703125" style="617" customWidth="1"/>
    <col min="42" max="42" width="9.7109375" style="617" customWidth="1"/>
    <col min="43" max="45" width="10.85546875" style="617" customWidth="1"/>
    <col min="46" max="46" width="16.85546875" style="617" customWidth="1"/>
    <col min="47" max="47" width="7.85546875" style="617" customWidth="1"/>
    <col min="48" max="48" width="17.140625" style="617" customWidth="1"/>
    <col min="49" max="49" width="7.85546875" style="617" customWidth="1"/>
    <col min="50" max="50" width="17.140625" style="617" hidden="1" customWidth="1"/>
    <col min="51" max="51" width="0" style="617" hidden="1" customWidth="1"/>
    <col min="52" max="53" width="11.42578125" style="617"/>
    <col min="54" max="16384" width="11.42578125" style="33"/>
  </cols>
  <sheetData>
    <row r="1" spans="2:53" ht="15.75" customHeight="1" thickBot="1" x14ac:dyDescent="0.35"/>
    <row r="2" spans="2:53" ht="51" customHeight="1" x14ac:dyDescent="0.3">
      <c r="B2" s="31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727" t="s">
        <v>647</v>
      </c>
      <c r="O2" s="727"/>
      <c r="P2" s="727"/>
      <c r="Q2" s="727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630"/>
    </row>
    <row r="3" spans="2:53" ht="31.5" customHeight="1" x14ac:dyDescent="0.3"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728"/>
      <c r="O3" s="728"/>
      <c r="P3" s="728"/>
      <c r="Q3" s="728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631"/>
    </row>
    <row r="4" spans="2:53" ht="32.25" customHeight="1" x14ac:dyDescent="0.3">
      <c r="B4" s="34"/>
      <c r="C4" s="510" t="s">
        <v>644</v>
      </c>
      <c r="D4" s="531"/>
      <c r="E4" s="511"/>
      <c r="F4" s="35"/>
      <c r="G4" s="35"/>
      <c r="H4" s="35"/>
      <c r="I4" s="35"/>
      <c r="J4" s="35"/>
      <c r="K4" s="35"/>
      <c r="L4" s="35"/>
      <c r="M4" s="35"/>
      <c r="N4" s="35"/>
      <c r="O4" s="533" t="s">
        <v>731</v>
      </c>
      <c r="P4" s="35"/>
      <c r="Q4" s="532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631"/>
    </row>
    <row r="5" spans="2:53" ht="37.5" customHeight="1" x14ac:dyDescent="0.3">
      <c r="B5" s="34"/>
      <c r="C5" s="724" t="s">
        <v>193</v>
      </c>
      <c r="D5" s="725"/>
      <c r="E5" s="726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631"/>
    </row>
    <row r="6" spans="2:53" ht="37.5" customHeight="1" x14ac:dyDescent="0.3">
      <c r="B6" s="34"/>
      <c r="C6" s="510" t="s">
        <v>645</v>
      </c>
      <c r="D6" s="529"/>
      <c r="E6" s="530"/>
      <c r="F6" s="628"/>
      <c r="G6" s="628"/>
      <c r="H6" s="628"/>
      <c r="I6" s="628"/>
      <c r="J6" s="628"/>
      <c r="K6" s="628"/>
      <c r="L6" s="629"/>
      <c r="M6" s="528"/>
      <c r="N6" s="534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631"/>
    </row>
    <row r="7" spans="2:53" ht="37.5" customHeight="1" x14ac:dyDescent="0.3">
      <c r="B7" s="34"/>
      <c r="C7" s="724" t="s">
        <v>77</v>
      </c>
      <c r="D7" s="725"/>
      <c r="E7" s="725"/>
      <c r="F7" s="725"/>
      <c r="G7" s="725"/>
      <c r="H7" s="725"/>
      <c r="I7" s="725"/>
      <c r="J7" s="725"/>
      <c r="K7" s="725"/>
      <c r="L7" s="726"/>
      <c r="M7" s="528"/>
      <c r="N7" s="5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631"/>
    </row>
    <row r="8" spans="2:53" ht="19.5" thickBot="1" x14ac:dyDescent="0.35">
      <c r="B8" s="34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631"/>
    </row>
    <row r="9" spans="2:53" ht="17.25" customHeight="1" x14ac:dyDescent="0.3">
      <c r="B9" s="34"/>
      <c r="C9" s="672" t="s">
        <v>648</v>
      </c>
      <c r="D9" s="673"/>
      <c r="E9" s="673"/>
      <c r="F9" s="674"/>
      <c r="G9" s="674"/>
      <c r="H9" s="674"/>
      <c r="I9" s="674"/>
      <c r="J9" s="674"/>
      <c r="K9" s="674"/>
      <c r="L9" s="674"/>
      <c r="M9" s="674"/>
      <c r="N9" s="673" t="s">
        <v>479</v>
      </c>
      <c r="O9" s="675"/>
      <c r="P9" s="672" t="s">
        <v>468</v>
      </c>
      <c r="Q9" s="673"/>
      <c r="R9" s="673"/>
      <c r="S9" s="673"/>
      <c r="T9" s="673"/>
      <c r="U9" s="673"/>
      <c r="V9" s="673"/>
      <c r="W9" s="673"/>
      <c r="X9" s="673"/>
      <c r="Y9" s="673"/>
      <c r="Z9" s="736" t="s">
        <v>728</v>
      </c>
      <c r="AA9" s="736"/>
      <c r="AB9" s="736"/>
      <c r="AC9" s="681"/>
      <c r="AD9" s="32"/>
      <c r="AE9" s="32"/>
      <c r="AF9" s="630"/>
      <c r="AI9" s="620"/>
      <c r="AX9" s="621"/>
      <c r="AY9" s="620"/>
    </row>
    <row r="10" spans="2:53" ht="18.75" customHeight="1" x14ac:dyDescent="0.3">
      <c r="B10" s="34"/>
      <c r="C10" s="676"/>
      <c r="D10" s="645"/>
      <c r="E10" s="645"/>
      <c r="F10" s="646"/>
      <c r="G10" s="646"/>
      <c r="H10" s="646"/>
      <c r="I10" s="646"/>
      <c r="J10" s="646"/>
      <c r="K10" s="646"/>
      <c r="L10" s="646"/>
      <c r="M10" s="646"/>
      <c r="N10" s="645"/>
      <c r="O10" s="677"/>
      <c r="P10" s="682" t="s">
        <v>73</v>
      </c>
      <c r="Q10" s="647" t="s">
        <v>649</v>
      </c>
      <c r="R10" s="647"/>
      <c r="S10" s="647"/>
      <c r="T10" s="647"/>
      <c r="U10" s="647"/>
      <c r="V10" s="647"/>
      <c r="W10" s="647"/>
      <c r="X10" s="648" t="s">
        <v>727</v>
      </c>
      <c r="Y10" s="647"/>
      <c r="Z10" s="730" t="s">
        <v>729</v>
      </c>
      <c r="AA10" s="730"/>
      <c r="AB10" s="730"/>
      <c r="AC10" s="663"/>
      <c r="AD10" s="35"/>
      <c r="AE10" s="35"/>
      <c r="AF10" s="631"/>
      <c r="AI10" s="622"/>
      <c r="AX10" s="623" t="s">
        <v>336</v>
      </c>
      <c r="AY10" s="624"/>
    </row>
    <row r="11" spans="2:53" s="40" customFormat="1" ht="19.5" customHeight="1" x14ac:dyDescent="0.25">
      <c r="B11" s="39"/>
      <c r="C11" s="678" t="s">
        <v>314</v>
      </c>
      <c r="D11" s="518" t="s">
        <v>646</v>
      </c>
      <c r="E11" s="519" t="s">
        <v>313</v>
      </c>
      <c r="F11" s="520" t="s">
        <v>0</v>
      </c>
      <c r="G11" s="520" t="s">
        <v>1</v>
      </c>
      <c r="H11" s="520" t="s">
        <v>2</v>
      </c>
      <c r="I11" s="520" t="s">
        <v>25</v>
      </c>
      <c r="J11" s="521" t="s">
        <v>26</v>
      </c>
      <c r="K11" s="521" t="s">
        <v>44</v>
      </c>
      <c r="L11" s="520" t="s">
        <v>55</v>
      </c>
      <c r="M11" s="520" t="s">
        <v>48</v>
      </c>
      <c r="N11" s="522" t="s">
        <v>340</v>
      </c>
      <c r="O11" s="632" t="s">
        <v>278</v>
      </c>
      <c r="P11" s="683"/>
      <c r="Q11" s="652" t="s">
        <v>252</v>
      </c>
      <c r="R11" s="652" t="s">
        <v>253</v>
      </c>
      <c r="S11" s="653" t="s">
        <v>254</v>
      </c>
      <c r="T11" s="652" t="s">
        <v>255</v>
      </c>
      <c r="U11" s="652" t="s">
        <v>256</v>
      </c>
      <c r="V11" s="652" t="s">
        <v>258</v>
      </c>
      <c r="W11" s="654" t="s">
        <v>257</v>
      </c>
      <c r="X11" s="655" t="s">
        <v>477</v>
      </c>
      <c r="Y11" s="654" t="s">
        <v>730</v>
      </c>
      <c r="Z11" s="651" t="s">
        <v>74</v>
      </c>
      <c r="AA11" s="656" t="s">
        <v>75</v>
      </c>
      <c r="AB11" s="656" t="s">
        <v>76</v>
      </c>
      <c r="AC11" s="666"/>
      <c r="AD11" s="661"/>
      <c r="AE11" s="661"/>
      <c r="AF11" s="668"/>
      <c r="AG11" s="618"/>
      <c r="AH11" s="618"/>
      <c r="AI11" s="625" t="s">
        <v>302</v>
      </c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/>
      <c r="AV11" s="618"/>
      <c r="AW11" s="618"/>
      <c r="AX11" s="623"/>
      <c r="AY11" s="626"/>
      <c r="AZ11" s="618"/>
      <c r="BA11" s="618"/>
    </row>
    <row r="12" spans="2:53" s="38" customFormat="1" ht="53.25" customHeight="1" x14ac:dyDescent="0.25">
      <c r="B12" s="255" t="str">
        <f>IF(C7="","",C7)</f>
        <v>KEILER</v>
      </c>
      <c r="C12" s="679">
        <f>IF(IF($B12="","",INDEX(Chart_list_net!D:D,MATCH($B12,Chart_list_net!$B:$B,0)))=0,"N/A",INDEX(Chart_list_net!D:D,MATCH($B12,Chart_list_net!$B:$B,0)))</f>
        <v>225</v>
      </c>
      <c r="D12" s="515">
        <f>IF(IF($B12="","",INDEX(Chart_list_net!E:E,MATCH($B12,Chart_list_net!$B:$B,0)))=0,"N/A",INDEX(Chart_list_net!E:E,MATCH($B12,Chart_list_net!$B:$B,0)))</f>
        <v>267</v>
      </c>
      <c r="E12" s="516">
        <f>IF(IF($B12="","",INDEX(Chart_list_net!F:F,MATCH($B12,Chart_list_net!$B:$B,0)))=0,"N/A",INDEX(Chart_list_net!F:F,MATCH($B12,Chart_list_net!$B:$B,0)))</f>
        <v>89</v>
      </c>
      <c r="F12" s="517">
        <f>IF(IF($B12="","",INDEX(Chart_list_net!G:G,MATCH($B12,Chart_list_net!$B:$B,0)))=0,"N/A",INDEX(Chart_list_net!G:G,MATCH($B12,Chart_list_net!$B:$B,0)))</f>
        <v>2.5</v>
      </c>
      <c r="G12" s="517">
        <f>IF(IF($B12="","",INDEX(Chart_list_net!H:H,MATCH($B12,Chart_list_net!$B:$B,0)))=0,"N/A",INDEX(Chart_list_net!H:H,MATCH($B12,Chart_list_net!$B:$B,0)))</f>
        <v>40</v>
      </c>
      <c r="H12" s="517">
        <f>IF(IF($B12="","",INDEX(Chart_list_net!I:I,MATCH($B12,Chart_list_net!$B:$B,0)))=0,"N/A",INDEX(Chart_list_net!I:I,MATCH($B12,Chart_list_net!$B:$B,0)))</f>
        <v>0.7142857142857143</v>
      </c>
      <c r="I12" s="517">
        <f>IF(IF($B12="","",INDEX(Chart_list_net!J:J,MATCH($B12,Chart_list_net!$B:$B,0)))=0,"N/A",INDEX(Chart_list_net!J:J,MATCH($B12,Chart_list_net!$B:$B,0)))</f>
        <v>2.5280898876404496</v>
      </c>
      <c r="J12" s="517">
        <f>IF(IF($B12="","",INDEX(Chart_list_net!K:K,MATCH($B12,Chart_list_net!$B:$B,0)))=0,"N/A",INDEX(Chart_list_net!K:K,MATCH($B12,Chart_list_net!$B:$B,0)))</f>
        <v>157.1626984126984</v>
      </c>
      <c r="K12" s="517">
        <f>IF(IF($B12="","",INDEX(Chart_list_net!L:L,MATCH($B12,Chart_list_net!$B:$B,0)))=0,"N/A",INDEX(Chart_list_net!L:L,MATCH($B12,Chart_list_net!$B:$B,0)))</f>
        <v>58.052906903961315</v>
      </c>
      <c r="L12" s="517">
        <f>IF(IF($B12="","",INDEX(Chart_list_net!M:M,MATCH($B12,Chart_list_net!$B:$B,0)))=0,"N/A",INDEX(Chart_list_net!M:M,MATCH($B12,Chart_list_net!$B:$B,0)))</f>
        <v>-1.1235955056179848E-2</v>
      </c>
      <c r="M12" s="517">
        <f>IF(IF($B12="","",INDEX(Chart_list_net!N:N,MATCH($B12,Chart_list_net!$B:$B,0)))=0,"N/A",INDEX(Chart_list_net!N:N,MATCH($B12,Chart_list_net!$B:$B,0)))</f>
        <v>0.36527671759795877</v>
      </c>
      <c r="N12" s="514" t="str">
        <f>IF(IF($B12="","",INDEX(Chart_list_net!O:O,MATCH($B12,Chart_list_net!$B:$B,0)))=0,"N/A",INDEX(Chart_list_net!O:O,MATCH($B12,Chart_list_net!$B:$B,0)))</f>
        <v>50x8</v>
      </c>
      <c r="O12" s="633" t="str">
        <f>IF(IF($B12="","",INDEX(Chart_list_net!P:P,MATCH($B12,Chart_list_net!$B:$B,0)))=0,"N/A",INDEX(Chart_list_net!P:P,MATCH($B12,Chart_list_net!$B:$B,0)))</f>
        <v>50x8</v>
      </c>
      <c r="P12" s="684" t="str">
        <f>IF(IF($B12="","",INDEX(Chart_list_net!Q:Q,MATCH($B12,Chart_list_net!$B:$B,0)))=0,"N/A",INDEX(Chart_list_net!Q:Q,MATCH($B12,Chart_list_net!$B:$B,0)))</f>
        <v>ST02</v>
      </c>
      <c r="Q12" s="517">
        <f>IF($X12="N/A","N/A",IF($B12="","",INDEX(Chart_list_net!R:R,MATCH($B12,Chart_list_net!$B:$B,0))))</f>
        <v>250</v>
      </c>
      <c r="R12" s="517">
        <f>IF($X12="N/A","N/A",IF($B12="","",INDEX(Chart_list_net!S:S,MATCH($B12,Chart_list_net!$B:$B,0))))</f>
        <v>275</v>
      </c>
      <c r="S12" s="517">
        <f>IF($X12="N/A","N/A",IF($B12="","",INDEX(Chart_list_net!T:T,MATCH($B12,Chart_list_net!$B:$B,0))))</f>
        <v>300</v>
      </c>
      <c r="T12" s="517">
        <f>IF($X12="N/A","N/A",IF($B12="","",INDEX(Chart_list_net!U:U,MATCH($B12,Chart_list_net!$B:$B,0))))</f>
        <v>325</v>
      </c>
      <c r="U12" s="517">
        <f>IF($X12="N/A","N/A",IF($B12="","",INDEX(Chart_list_net!V:V,MATCH($B12,Chart_list_net!$B:$B,0))))</f>
        <v>350</v>
      </c>
      <c r="V12" s="517">
        <f>IF($X12="N/A","N/A",IF($B12="","",INDEX(Chart_list_net!W:W,MATCH($B12,Chart_list_net!$B:$B,0))))</f>
        <v>375</v>
      </c>
      <c r="W12" s="637">
        <f>IF($X12="N/A","N/A",IF($B12="","",INDEX(Chart_list_net!X:X,MATCH($B12,Chart_list_net!$B:$B,0))))</f>
        <v>400</v>
      </c>
      <c r="X12" s="640" t="str">
        <f>IF(IF($B12="","",INDEX(Chart_list_net!Y:Y,MATCH($B12,Chart_list_net!$B:$B,0)))="","N/A",INDEX(Chart_list_net!Y:Y,MATCH($B12,Chart_list_net!$B:$B,0)))</f>
        <v>150807-E-008</v>
      </c>
      <c r="Y12" s="637" t="str">
        <f>IF(IF($B12="","",INDEX(Chart_list_net!Z:Z,MATCH($B12,Chart_list_net!$B:$B,0)))=0,"N/A",INDEX(Chart_list_net!Z:Z,MATCH($B12,Chart_list_net!$B:$B,0)))</f>
        <v>150807-E-016</v>
      </c>
      <c r="Z12" s="640">
        <f>IF(X12="N/A","N/A",Z16)</f>
        <v>12</v>
      </c>
      <c r="AA12" s="517">
        <f>IF(X12="N/A","N/A",AA16-2)</f>
        <v>15</v>
      </c>
      <c r="AB12" s="517">
        <f>IF(X12="N/A","N/A",AB16-2)</f>
        <v>10</v>
      </c>
      <c r="AC12" s="514"/>
      <c r="AD12" s="515"/>
      <c r="AE12" s="515"/>
      <c r="AF12" s="633"/>
      <c r="AG12" s="619"/>
      <c r="AH12" s="619"/>
      <c r="AI12" s="619" t="str">
        <f>IF(IF($B12="","",INDEX(Chart_list_net!AJ:AJ,MATCH($B12,Chart_list_net!$B:$B,0)))=0,"N/A",INDEX(Chart_list_net!AJ:AJ,MATCH($B12,Chart_list_net!$B:$B,0)))</f>
        <v>0</v>
      </c>
      <c r="AJ12" s="619"/>
      <c r="AK12" s="619"/>
      <c r="AL12" s="619"/>
      <c r="AM12" s="619"/>
      <c r="AN12" s="619"/>
      <c r="AO12" s="619"/>
      <c r="AP12" s="619"/>
      <c r="AQ12" s="619"/>
      <c r="AR12" s="619"/>
      <c r="AS12" s="619"/>
      <c r="AT12" s="619"/>
      <c r="AU12" s="619"/>
      <c r="AV12" s="619"/>
      <c r="AW12" s="619"/>
      <c r="AX12" s="627" t="str">
        <f>IF(IF($B12="","",INDEX(Chart_list_net!AY:AY,MATCH($B12,Chart_list_net!$B:$B,0)))=0,"N/A",INDEX(Chart_list_net!AY:AY,MATCH($B12,Chart_list_net!$B:$B,0)))</f>
        <v>N/A</v>
      </c>
      <c r="AY12" s="627" t="str">
        <f>IF(IF($B12="","",INDEX(Chart_list_net!AZ:AZ,MATCH($B12,Chart_list_net!$B:$B,0)))=0,"N/A",INDEX(Chart_list_net!AZ:AZ,MATCH($B12,Chart_list_net!$B:$B,0)))</f>
        <v>N/A</v>
      </c>
      <c r="AZ12" s="619"/>
      <c r="BA12" s="619"/>
    </row>
    <row r="13" spans="2:53" ht="18" customHeight="1" x14ac:dyDescent="0.3">
      <c r="B13" s="34"/>
      <c r="C13" s="34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732" t="s">
        <v>732</v>
      </c>
      <c r="O13" s="733"/>
      <c r="P13" s="685"/>
      <c r="Q13" s="729" t="s">
        <v>469</v>
      </c>
      <c r="R13" s="729"/>
      <c r="S13" s="729"/>
      <c r="T13" s="729"/>
      <c r="U13" s="729"/>
      <c r="V13" s="729"/>
      <c r="W13" s="729"/>
      <c r="X13" s="644"/>
      <c r="Y13" s="649"/>
      <c r="Z13" s="731" t="s">
        <v>728</v>
      </c>
      <c r="AA13" s="731"/>
      <c r="AB13" s="731"/>
      <c r="AC13" s="525"/>
      <c r="AD13" s="662"/>
      <c r="AE13" s="662"/>
      <c r="AF13" s="667"/>
    </row>
    <row r="14" spans="2:53" ht="18" customHeight="1" x14ac:dyDescent="0.3">
      <c r="B14" s="34"/>
      <c r="C14" s="34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734"/>
      <c r="O14" s="735"/>
      <c r="P14" s="682" t="s">
        <v>73</v>
      </c>
      <c r="Q14" s="647" t="s">
        <v>474</v>
      </c>
      <c r="R14" s="647"/>
      <c r="S14" s="647"/>
      <c r="T14" s="647"/>
      <c r="U14" s="647"/>
      <c r="V14" s="647"/>
      <c r="W14" s="647"/>
      <c r="X14" s="648" t="s">
        <v>727</v>
      </c>
      <c r="Y14" s="647"/>
      <c r="Z14" s="730" t="s">
        <v>729</v>
      </c>
      <c r="AA14" s="730"/>
      <c r="AB14" s="730"/>
      <c r="AC14" s="663"/>
      <c r="AD14" s="35"/>
      <c r="AE14" s="35"/>
      <c r="AF14" s="631"/>
    </row>
    <row r="15" spans="2:53" x14ac:dyDescent="0.3">
      <c r="B15" s="34"/>
      <c r="C15" s="34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522" t="s">
        <v>340</v>
      </c>
      <c r="O15" s="632" t="s">
        <v>278</v>
      </c>
      <c r="P15" s="683"/>
      <c r="Q15" s="523" t="s">
        <v>252</v>
      </c>
      <c r="R15" s="523" t="s">
        <v>253</v>
      </c>
      <c r="S15" s="527" t="s">
        <v>254</v>
      </c>
      <c r="T15" s="523" t="s">
        <v>255</v>
      </c>
      <c r="U15" s="523" t="s">
        <v>256</v>
      </c>
      <c r="V15" s="523" t="s">
        <v>258</v>
      </c>
      <c r="W15" s="523" t="s">
        <v>257</v>
      </c>
      <c r="X15" s="657"/>
      <c r="Y15" s="524"/>
      <c r="Z15" s="523" t="s">
        <v>74</v>
      </c>
      <c r="AA15" s="523" t="s">
        <v>75</v>
      </c>
      <c r="AB15" s="523" t="s">
        <v>76</v>
      </c>
      <c r="AC15" s="663"/>
      <c r="AD15" s="35"/>
      <c r="AE15" s="35"/>
      <c r="AF15" s="631"/>
    </row>
    <row r="16" spans="2:53" ht="53.25" customHeight="1" x14ac:dyDescent="0.3">
      <c r="B16" s="34"/>
      <c r="C16" s="34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671" t="str">
        <f>IF(N12="-","NO",IF(N12="?","NO",IF(N12="N/A","NO",IF(VALUE(LEFT(N12,2))&lt;22,"NO",IF(RIGHT(N12,2)="x8","YES","NO")))))</f>
        <v>YES</v>
      </c>
      <c r="O16" s="680" t="str">
        <f>IF(O12="-","NO",IF(O12="?","NO",IF(O12="N/A","NO",IF(VALUE(LEFT(O12,2))&lt;22,"NO",IF(RIGHT(O12,2)="x8","YES","NO")))))</f>
        <v>YES</v>
      </c>
      <c r="P16" s="686" t="str">
        <f>IF(IF($B12="","",INDEX(Chart_list_net!Q:Q,MATCH($B12,Chart_list_net!$B:$B,0)))=0,"N/A",INDEX(Chart_list_net!Q:Q,MATCH($B12,Chart_list_net!$B:$B,0)))</f>
        <v>ST02</v>
      </c>
      <c r="Q16" s="636">
        <f>IF($X16="N/A","N/A",IF($B12="","",INDEX(Chart_list_net!AB:AB,MATCH($B12,Chart_list_net!$B:$B,0))))</f>
        <v>116.27906976744187</v>
      </c>
      <c r="R16" s="636">
        <f>IF($X16="N/A","N/A",IF($B12="","",INDEX(Chart_list_net!AC:AC,MATCH($B12,Chart_list_net!$B:$B,0))))</f>
        <v>116.03375527426159</v>
      </c>
      <c r="S16" s="636">
        <f>IF($X16="N/A","N/A",IF($B12="","",INDEX(Chart_list_net!AD:AD,MATCH($B12,Chart_list_net!$B:$B,0))))</f>
        <v>139.53488372093022</v>
      </c>
      <c r="T16" s="636">
        <f>IF($X16="N/A","N/A",IF($B12="","",INDEX(Chart_list_net!AE:AE,MATCH($B12,Chart_list_net!$B:$B,0))))</f>
        <v>151.16279069767444</v>
      </c>
      <c r="U16" s="636">
        <f>IF($X16="N/A","N/A",IF($B12="","",INDEX(Chart_list_net!AF:AF,MATCH($B12,Chart_list_net!$B:$B,0))))</f>
        <v>162.79069767441862</v>
      </c>
      <c r="V16" s="636">
        <f>IF($X16="N/A","N/A",IF($B12="","",INDEX(Chart_list_net!AG:AG,MATCH($B12,Chart_list_net!$B:$B,0))))</f>
        <v>174.41860465116281</v>
      </c>
      <c r="W16" s="636">
        <f>IF($X16="N/A","N/A",IF($B12="","",INDEX(Chart_list_net!AH:AH,MATCH($B12,Chart_list_net!$B:$B,0))))</f>
        <v>186.04651162790699</v>
      </c>
      <c r="X16" s="658" t="str">
        <f>IF(IF($B12="","",INDEX(Chart_list_net!AI:AI,MATCH($B12,Chart_list_net!$B:$B,0)))=0,"N/A",INDEX(Chart_list_net!AI:AI,MATCH($B12,Chart_list_net!$B:$B,0)))</f>
        <v>151008-E-005</v>
      </c>
      <c r="Y16" s="635"/>
      <c r="Z16" s="517">
        <f>IF(($X16="N/A"),("N/A"),IF($D12&lt;222,"12",(IF($D12=222,IF($P16="ST02",10,IF($P16="ST04",8,12)),IF($D12=240,IF($P16="st02",10,IF($P16="st04",12,IF($P16="st05",9,12))),IF($D12=267,IF($P16="st05",12,IF(P16="st10",15,12))))))))</f>
        <v>12</v>
      </c>
      <c r="AA16" s="517">
        <f>IF(($X16="N/A"),("N/A"),IF($D12&lt;222,"17",(IF($D12=222,IF($P16="ST02",14,IF($P16="ST04",10,17)),IF($D12=240,IF($P16="st02",14,IF($P16="st04",15,IF($P16="st05",12,17))),IF($D12=267,IF($P16="st05",14,IF(Q16="st10",15,17))))))))</f>
        <v>17</v>
      </c>
      <c r="AB16" s="517">
        <f>IF(($X16="N/A"),("N/A"),IF($D12&lt;222,"12",(IF($D12=222,IF($P16="ST02",14,IF($P16="ST04",8,12)),IF($D12=240,IF($P16="st02",12,IF($P16="st04",15,IF($P16="st05",9,12))),IF($D12=267,IF($P16="st05",15,IF(R16="st10",16,12))))))))</f>
        <v>12</v>
      </c>
      <c r="AC16" s="664"/>
      <c r="AD16" s="665"/>
      <c r="AE16" s="665"/>
      <c r="AF16" s="669"/>
    </row>
    <row r="17" spans="2:54" ht="15.75" customHeight="1" x14ac:dyDescent="0.3">
      <c r="B17" s="34"/>
      <c r="C17" s="34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631"/>
      <c r="P17" s="687"/>
      <c r="Q17" s="729" t="s">
        <v>471</v>
      </c>
      <c r="R17" s="729"/>
      <c r="S17" s="729"/>
      <c r="T17" s="729"/>
      <c r="U17" s="729"/>
      <c r="V17" s="729"/>
      <c r="W17" s="729"/>
      <c r="X17" s="644"/>
      <c r="Y17" s="650"/>
      <c r="Z17" s="731" t="s">
        <v>728</v>
      </c>
      <c r="AA17" s="731"/>
      <c r="AB17" s="731"/>
      <c r="AC17" s="525"/>
      <c r="AD17" s="662"/>
      <c r="AE17" s="662"/>
      <c r="AF17" s="667"/>
      <c r="BB17" s="617"/>
    </row>
    <row r="18" spans="2:54" ht="16.5" customHeight="1" x14ac:dyDescent="0.3">
      <c r="B18" s="34"/>
      <c r="C18" s="34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631"/>
      <c r="P18" s="682" t="s">
        <v>73</v>
      </c>
      <c r="Q18" s="647" t="s">
        <v>474</v>
      </c>
      <c r="R18" s="648"/>
      <c r="S18" s="648"/>
      <c r="T18" s="648"/>
      <c r="U18" s="648"/>
      <c r="V18" s="648"/>
      <c r="W18" s="648"/>
      <c r="X18" s="648" t="s">
        <v>727</v>
      </c>
      <c r="Y18" s="647"/>
      <c r="Z18" s="730" t="s">
        <v>729</v>
      </c>
      <c r="AA18" s="730"/>
      <c r="AB18" s="730"/>
      <c r="AC18" s="663"/>
      <c r="AD18" s="35"/>
      <c r="AE18" s="35"/>
      <c r="AF18" s="631"/>
      <c r="BB18" s="617"/>
    </row>
    <row r="19" spans="2:54" ht="17.25" customHeight="1" x14ac:dyDescent="0.3">
      <c r="B19" s="34"/>
      <c r="C19" s="34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631"/>
      <c r="P19" s="683"/>
      <c r="Q19" s="638" t="s">
        <v>338</v>
      </c>
      <c r="R19" s="638" t="s">
        <v>339</v>
      </c>
      <c r="S19" s="638" t="s">
        <v>254</v>
      </c>
      <c r="T19" s="638" t="s">
        <v>255</v>
      </c>
      <c r="U19" s="638" t="s">
        <v>256</v>
      </c>
      <c r="V19" s="638" t="s">
        <v>258</v>
      </c>
      <c r="W19" s="638" t="s">
        <v>257</v>
      </c>
      <c r="X19" s="526"/>
      <c r="Y19" s="524"/>
      <c r="Z19" s="523"/>
      <c r="AA19" s="35"/>
      <c r="AB19" s="523" t="s">
        <v>76</v>
      </c>
      <c r="AC19" s="663"/>
      <c r="AD19" s="35"/>
      <c r="AE19" s="35"/>
      <c r="AF19" s="631"/>
      <c r="BB19" s="617"/>
    </row>
    <row r="20" spans="2:54" ht="53.25" customHeight="1" x14ac:dyDescent="0.3">
      <c r="B20" s="34"/>
      <c r="C20" s="34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631"/>
      <c r="P20" s="684" t="str">
        <f>IF(IF($B12="","",INDEX(Chart_list_net!$AU:$AU,MATCH($B12,Chart_list_net!$B:$B,0)))="","N/A",INDEX(Chart_list_net!AV:AV,MATCH($B12,Chart_list_net!$B:$B,0)))</f>
        <v>N/A</v>
      </c>
      <c r="Q20" s="636" t="str">
        <f>IF($X20="N/A","N/A",INDEX(Chart_list_net!AN:AN,MATCH($B12,Chart_list_net!$B:$B,0)))</f>
        <v>N/A</v>
      </c>
      <c r="R20" s="636" t="str">
        <f>IF($X20="N/A","N/A",INDEX(Chart_list_net!AO:AO,MATCH($B12,Chart_list_net!$B:$B,0)))</f>
        <v>N/A</v>
      </c>
      <c r="S20" s="636" t="str">
        <f>IF($X20="N/A","N/A",INDEX(Chart_list_net!AP:AP,MATCH($B12,Chart_list_net!$B:$B,0)))</f>
        <v>N/A</v>
      </c>
      <c r="T20" s="636" t="str">
        <f>IF($X20="N/A","N/A",INDEX(Chart_list_net!AQ:AQ,MATCH($B12,Chart_list_net!$B:$B,0)))</f>
        <v>N/A</v>
      </c>
      <c r="U20" s="636" t="str">
        <f>IF($X20="N/A","N/A",INDEX(Chart_list_net!AR:AR,MATCH($B12,Chart_list_net!$B:$B,0)))</f>
        <v>N/A</v>
      </c>
      <c r="V20" s="636" t="str">
        <f>IF($X20="N/A","N/A",INDEX(Chart_list_net!AS:AS,MATCH($B12,Chart_list_net!$B:$B,0)))</f>
        <v>N/A</v>
      </c>
      <c r="W20" s="636" t="str">
        <f>IF($X20="N/A","N/A",INDEX(Chart_list_net!AT:AT,MATCH($B12,Chart_list_net!$B:$B,0)))</f>
        <v>N/A</v>
      </c>
      <c r="X20" s="643" t="str">
        <f>IF(IF($B12="","",INDEX(Chart_list_net!AU:AU,MATCH($B12,Chart_list_net!$B:$B,0)))="","N/A",INDEX(Chart_list_net!AU:AU,MATCH($B12,Chart_list_net!$B:$B,0)))</f>
        <v>N/A</v>
      </c>
      <c r="Y20" s="635"/>
      <c r="Z20" s="517"/>
      <c r="AA20" s="35"/>
      <c r="AB20" s="517" t="str">
        <f>IF(X20="N/A","N/A",15)</f>
        <v>N/A</v>
      </c>
      <c r="AC20" s="664"/>
      <c r="AD20" s="665"/>
      <c r="AE20" s="665"/>
      <c r="AF20" s="669"/>
      <c r="BB20" s="617"/>
    </row>
    <row r="21" spans="2:54" ht="17.25" customHeight="1" x14ac:dyDescent="0.3">
      <c r="B21" s="34"/>
      <c r="C21" s="34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631"/>
      <c r="P21" s="687"/>
      <c r="Q21" s="729" t="s">
        <v>475</v>
      </c>
      <c r="R21" s="729"/>
      <c r="S21" s="729"/>
      <c r="T21" s="729"/>
      <c r="U21" s="729"/>
      <c r="V21" s="729"/>
      <c r="W21" s="729"/>
      <c r="X21" s="644"/>
      <c r="Y21" s="650"/>
      <c r="Z21" s="731" t="s">
        <v>728</v>
      </c>
      <c r="AA21" s="731"/>
      <c r="AB21" s="731"/>
      <c r="AC21" s="525"/>
      <c r="AD21" s="662"/>
      <c r="AE21" s="662"/>
      <c r="AF21" s="667"/>
      <c r="BB21" s="617"/>
    </row>
    <row r="22" spans="2:54" ht="19.5" customHeight="1" x14ac:dyDescent="0.3">
      <c r="B22" s="34"/>
      <c r="C22" s="34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631"/>
      <c r="P22" s="682" t="s">
        <v>73</v>
      </c>
      <c r="Q22" s="647" t="s">
        <v>474</v>
      </c>
      <c r="R22" s="648"/>
      <c r="S22" s="648"/>
      <c r="T22" s="648"/>
      <c r="U22" s="648"/>
      <c r="V22" s="648"/>
      <c r="W22" s="648"/>
      <c r="X22" s="648" t="s">
        <v>727</v>
      </c>
      <c r="Y22" s="647"/>
      <c r="Z22" s="730" t="s">
        <v>729</v>
      </c>
      <c r="AA22" s="730"/>
      <c r="AB22" s="730"/>
      <c r="AC22" s="663"/>
      <c r="AD22" s="35"/>
      <c r="AE22" s="35"/>
      <c r="AF22" s="631"/>
      <c r="BB22" s="617"/>
    </row>
    <row r="23" spans="2:54" ht="18" customHeight="1" x14ac:dyDescent="0.3">
      <c r="B23" s="34"/>
      <c r="C23" s="34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631"/>
      <c r="P23" s="683"/>
      <c r="Q23" s="638" t="s">
        <v>338</v>
      </c>
      <c r="R23" s="638" t="s">
        <v>339</v>
      </c>
      <c r="S23" s="638" t="s">
        <v>254</v>
      </c>
      <c r="T23" s="638" t="s">
        <v>255</v>
      </c>
      <c r="U23" s="638" t="s">
        <v>256</v>
      </c>
      <c r="V23" s="638" t="s">
        <v>258</v>
      </c>
      <c r="W23" s="638" t="s">
        <v>257</v>
      </c>
      <c r="X23" s="641"/>
      <c r="Y23" s="524"/>
      <c r="Z23" s="523" t="s">
        <v>74</v>
      </c>
      <c r="AA23" s="523" t="s">
        <v>75</v>
      </c>
      <c r="AB23" s="523" t="s">
        <v>76</v>
      </c>
      <c r="AC23" s="663"/>
      <c r="AD23" s="35"/>
      <c r="AE23" s="35"/>
      <c r="AF23" s="631"/>
      <c r="BB23" s="617"/>
    </row>
    <row r="24" spans="2:54" ht="54" customHeight="1" thickBot="1" x14ac:dyDescent="0.35">
      <c r="B24" s="36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634"/>
      <c r="P24" s="688" t="str">
        <f>IF(IF($B12="","",INDEX(Chart_list_net!$AW:$AW,MATCH($B12,Chart_list_net!$B:$B,0)))="","N/A",INDEX(Chart_list_net!AX:AX,MATCH($B12,Chart_list_net!$B:$B,0)))</f>
        <v>N/A</v>
      </c>
      <c r="Q24" s="639" t="str">
        <f>IF($X24="N/A","N/A",INDEX(Chart_list_net!AN:AN,MATCH($B12,Chart_list_net!$B:$B,0)))</f>
        <v>N/A</v>
      </c>
      <c r="R24" s="639" t="str">
        <f>IF($X24="N/A","N/A",INDEX(Chart_list_net!AO:AO,MATCH($B12,Chart_list_net!$B:$B,0)))</f>
        <v>N/A</v>
      </c>
      <c r="S24" s="639" t="str">
        <f>IF($X24="N/A","N/A",INDEX(Chart_list_net!AP:AP,MATCH($B12,Chart_list_net!$B:$B,0)))</f>
        <v>N/A</v>
      </c>
      <c r="T24" s="639" t="str">
        <f>IF($X24="N/A","N/A",INDEX(Chart_list_net!AQ:AQ,MATCH($B12,Chart_list_net!$B:$B,0)))</f>
        <v>N/A</v>
      </c>
      <c r="U24" s="639" t="str">
        <f>IF($X24="N/A","N/A",INDEX(Chart_list_net!AR:AR,MATCH($B12,Chart_list_net!$B:$B,0)))</f>
        <v>N/A</v>
      </c>
      <c r="V24" s="639" t="str">
        <f>IF($X24="N/A","N/A",INDEX(Chart_list_net!AS:AS,MATCH($B12,Chart_list_net!$B:$B,0)))</f>
        <v>N/A</v>
      </c>
      <c r="W24" s="639" t="str">
        <f>IF($X24="N/A","N/A",INDEX(Chart_list_net!AT:AT,MATCH($B12,Chart_list_net!$B:$B,0)))</f>
        <v>N/A</v>
      </c>
      <c r="X24" s="642" t="str">
        <f>IF(IF($B12="","",INDEX(Chart_list_net!AW:AW,MATCH($B12,Chart_list_net!$B:$B,0)))="","N/A",INDEX(Chart_list_net!AW:AW,MATCH($B12,Chart_list_net!$B:$B,0)))</f>
        <v>N/A</v>
      </c>
      <c r="Y24" s="659"/>
      <c r="Z24" s="660" t="str">
        <f>IF(($X24="N/A"),("N/A"),(IF($D12=222,IF($P24="KI04",13,15),IF($D12=216,IF($P24="KI02",10,IF($P24="KI03",14,15)),IF($D12=200,IF($P24="KI03",13,IF(P24="KI02",10,15)))))))</f>
        <v>N/A</v>
      </c>
      <c r="AA24" s="660" t="str">
        <f>IF(($X24="N/A"),("N/A"),(IF($D12=222,IF($P24="KI04",13,12),IF($D12=216,IF($P24="KI02",10,IF($P24="KI03",12,12)),IF($D12=200,IF($P24="KI03",10,IF($PQ24="KI02",12,12)))))))</f>
        <v>N/A</v>
      </c>
      <c r="AB24" s="660" t="str">
        <f>IF(($X24="N/A"),("N/A"),(IF($D12=222,IF($P24="KI04",11,12),IF($D12=216,IF($P24="KI02",10,IF($P24="KI03",11,12)),IF($D12=200,IF($P24="KI03",9,IF($P24="KI02",12,12)))))))</f>
        <v>N/A</v>
      </c>
      <c r="AC24" s="670"/>
      <c r="AD24" s="37"/>
      <c r="AE24" s="37"/>
      <c r="AF24" s="634"/>
      <c r="BB24" s="617"/>
    </row>
  </sheetData>
  <sheetProtection password="C770" sheet="1" objects="1" scenarios="1" selectLockedCells="1"/>
  <mergeCells count="15">
    <mergeCell ref="Z18:AB18"/>
    <mergeCell ref="Z21:AB21"/>
    <mergeCell ref="Z22:AB22"/>
    <mergeCell ref="N13:O14"/>
    <mergeCell ref="Z9:AB9"/>
    <mergeCell ref="Z10:AB10"/>
    <mergeCell ref="Z13:AB13"/>
    <mergeCell ref="Z14:AB14"/>
    <mergeCell ref="Z17:AB17"/>
    <mergeCell ref="C7:L7"/>
    <mergeCell ref="C5:E5"/>
    <mergeCell ref="N2:Q3"/>
    <mergeCell ref="Q21:W21"/>
    <mergeCell ref="Q17:W17"/>
    <mergeCell ref="Q13:W13"/>
  </mergeCells>
  <conditionalFormatting sqref="M11">
    <cfRule type="cellIs" dxfId="8" priority="7" stopIfTrue="1" operator="between">
      <formula>0.35</formula>
      <formula>0.45</formula>
    </cfRule>
  </conditionalFormatting>
  <conditionalFormatting sqref="C7:L7">
    <cfRule type="expression" dxfId="7" priority="5">
      <formula>ISERROR(MATCH(C7,INDIRECT(C5),0))</formula>
    </cfRule>
  </conditionalFormatting>
  <conditionalFormatting sqref="P12:AB12">
    <cfRule type="expression" dxfId="6" priority="4">
      <formula>$X$12="N/A"</formula>
    </cfRule>
  </conditionalFormatting>
  <conditionalFormatting sqref="P16:AB16">
    <cfRule type="expression" dxfId="5" priority="3">
      <formula>$X$16="N/A"</formula>
    </cfRule>
  </conditionalFormatting>
  <conditionalFormatting sqref="P20:AB20">
    <cfRule type="expression" dxfId="4" priority="2">
      <formula>$X$20="n/a"</formula>
    </cfRule>
  </conditionalFormatting>
  <conditionalFormatting sqref="P24:AB24">
    <cfRule type="expression" dxfId="3" priority="1">
      <formula>$X$24="n/a"</formula>
    </cfRule>
  </conditionalFormatting>
  <dataValidations count="3">
    <dataValidation type="list" showInputMessage="1" showErrorMessage="1" sqref="C5:E5">
      <formula1>Makes</formula1>
    </dataValidation>
    <dataValidation type="list" allowBlank="1" showInputMessage="1" showErrorMessage="1" sqref="M6:M7">
      <formula1>INDIRECT(#REF!)</formula1>
    </dataValidation>
    <dataValidation type="list" allowBlank="1" showInputMessage="1" showErrorMessage="1" sqref="C7:L7">
      <formula1>INDIRECT($C$5)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AY363"/>
  <sheetViews>
    <sheetView topLeftCell="X268" workbookViewId="0">
      <selection activeCell="AL291" sqref="AL291"/>
    </sheetView>
  </sheetViews>
  <sheetFormatPr baseColWidth="10" defaultRowHeight="12.75" x14ac:dyDescent="0.2"/>
  <sheetData>
    <row r="1" spans="1:51" ht="33.75" x14ac:dyDescent="0.2">
      <c r="A1" s="742"/>
      <c r="B1" s="743"/>
      <c r="C1" s="746" t="s">
        <v>467</v>
      </c>
      <c r="D1" s="747"/>
      <c r="E1" s="748"/>
      <c r="F1" s="138"/>
      <c r="G1" s="139"/>
      <c r="H1" s="139"/>
      <c r="I1" s="158"/>
      <c r="J1" s="139"/>
      <c r="K1" s="158"/>
      <c r="L1" s="140"/>
      <c r="M1" s="159"/>
      <c r="N1" s="752" t="s">
        <v>479</v>
      </c>
      <c r="O1" s="753"/>
      <c r="P1" s="756" t="s">
        <v>468</v>
      </c>
      <c r="Q1" s="757"/>
      <c r="R1" s="757"/>
      <c r="S1" s="757"/>
      <c r="T1" s="757"/>
      <c r="U1" s="757"/>
      <c r="V1" s="757"/>
      <c r="W1" s="757"/>
      <c r="X1" s="757"/>
      <c r="Y1" s="758"/>
      <c r="Z1" s="759" t="s">
        <v>469</v>
      </c>
      <c r="AA1" s="760"/>
      <c r="AB1" s="760"/>
      <c r="AC1" s="760"/>
      <c r="AD1" s="760"/>
      <c r="AE1" s="760"/>
      <c r="AF1" s="760"/>
      <c r="AG1" s="760"/>
      <c r="AH1" s="760"/>
      <c r="AI1" s="761"/>
      <c r="AJ1" s="144"/>
      <c r="AK1" s="145"/>
      <c r="AL1" s="146"/>
      <c r="AM1" s="756" t="s">
        <v>476</v>
      </c>
      <c r="AN1" s="757"/>
      <c r="AO1" s="757"/>
      <c r="AP1" s="757"/>
      <c r="AQ1" s="757"/>
      <c r="AR1" s="757"/>
      <c r="AS1" s="757"/>
      <c r="AT1" s="757"/>
      <c r="AU1" s="757"/>
      <c r="AV1" s="757"/>
      <c r="AW1" s="757"/>
      <c r="AX1" s="762"/>
      <c r="AY1" s="758"/>
    </row>
    <row r="2" spans="1:51" ht="15.75" x14ac:dyDescent="0.2">
      <c r="A2" s="744"/>
      <c r="B2" s="745"/>
      <c r="C2" s="749"/>
      <c r="D2" s="750"/>
      <c r="E2" s="751"/>
      <c r="F2" s="141"/>
      <c r="G2" s="142"/>
      <c r="H2" s="142"/>
      <c r="I2" s="160"/>
      <c r="J2" s="142"/>
      <c r="K2" s="160"/>
      <c r="L2" s="143"/>
      <c r="M2" s="161"/>
      <c r="N2" s="754"/>
      <c r="O2" s="755"/>
      <c r="P2" s="763" t="s">
        <v>312</v>
      </c>
      <c r="Q2" s="764" t="s">
        <v>466</v>
      </c>
      <c r="R2" s="764"/>
      <c r="S2" s="764"/>
      <c r="T2" s="764"/>
      <c r="U2" s="764"/>
      <c r="V2" s="764"/>
      <c r="W2" s="764"/>
      <c r="X2" s="764" t="s">
        <v>470</v>
      </c>
      <c r="Y2" s="765"/>
      <c r="Z2" s="766" t="s">
        <v>474</v>
      </c>
      <c r="AA2" s="767"/>
      <c r="AB2" s="767"/>
      <c r="AC2" s="767"/>
      <c r="AD2" s="767"/>
      <c r="AE2" s="767"/>
      <c r="AF2" s="767"/>
      <c r="AG2" s="767"/>
      <c r="AH2" s="69" t="s">
        <v>470</v>
      </c>
      <c r="AI2" s="147"/>
      <c r="AJ2" s="768" t="s">
        <v>315</v>
      </c>
      <c r="AK2" s="769"/>
      <c r="AL2" s="770"/>
      <c r="AM2" s="763" t="s">
        <v>337</v>
      </c>
      <c r="AN2" s="771"/>
      <c r="AO2" s="771"/>
      <c r="AP2" s="771"/>
      <c r="AQ2" s="771"/>
      <c r="AR2" s="771"/>
      <c r="AS2" s="771"/>
      <c r="AT2" s="737" t="s">
        <v>471</v>
      </c>
      <c r="AU2" s="737"/>
      <c r="AV2" s="737" t="s">
        <v>475</v>
      </c>
      <c r="AW2" s="737"/>
      <c r="AX2" s="740" t="s">
        <v>336</v>
      </c>
      <c r="AY2" s="68"/>
    </row>
    <row r="3" spans="1:51" ht="51" x14ac:dyDescent="0.2">
      <c r="A3" s="104" t="s">
        <v>72</v>
      </c>
      <c r="B3" s="106" t="s">
        <v>243</v>
      </c>
      <c r="C3" s="109" t="s">
        <v>314</v>
      </c>
      <c r="D3" s="93" t="s">
        <v>259</v>
      </c>
      <c r="E3" s="110" t="s">
        <v>313</v>
      </c>
      <c r="F3" s="108" t="s">
        <v>0</v>
      </c>
      <c r="G3" s="94" t="s">
        <v>1</v>
      </c>
      <c r="H3" s="94" t="s">
        <v>2</v>
      </c>
      <c r="I3" s="162" t="s">
        <v>25</v>
      </c>
      <c r="J3" s="95" t="s">
        <v>26</v>
      </c>
      <c r="K3" s="163" t="s">
        <v>44</v>
      </c>
      <c r="L3" s="94" t="s">
        <v>55</v>
      </c>
      <c r="M3" s="164" t="s">
        <v>48</v>
      </c>
      <c r="N3" s="136" t="s">
        <v>340</v>
      </c>
      <c r="O3" s="137" t="s">
        <v>278</v>
      </c>
      <c r="P3" s="763"/>
      <c r="Q3" s="93" t="s">
        <v>252</v>
      </c>
      <c r="R3" s="93" t="s">
        <v>253</v>
      </c>
      <c r="S3" s="96" t="s">
        <v>254</v>
      </c>
      <c r="T3" s="93" t="s">
        <v>255</v>
      </c>
      <c r="U3" s="93" t="s">
        <v>256</v>
      </c>
      <c r="V3" s="93" t="s">
        <v>258</v>
      </c>
      <c r="W3" s="93" t="s">
        <v>257</v>
      </c>
      <c r="X3" s="93" t="s">
        <v>477</v>
      </c>
      <c r="Y3" s="110" t="s">
        <v>478</v>
      </c>
      <c r="Z3" s="111" t="s">
        <v>276</v>
      </c>
      <c r="AA3" s="67" t="s">
        <v>252</v>
      </c>
      <c r="AB3" s="67" t="s">
        <v>253</v>
      </c>
      <c r="AC3" s="97" t="s">
        <v>254</v>
      </c>
      <c r="AD3" s="67" t="s">
        <v>255</v>
      </c>
      <c r="AE3" s="67" t="s">
        <v>256</v>
      </c>
      <c r="AF3" s="67" t="s">
        <v>258</v>
      </c>
      <c r="AG3" s="67" t="s">
        <v>257</v>
      </c>
      <c r="AH3" s="93" t="s">
        <v>316</v>
      </c>
      <c r="AI3" s="133" t="s">
        <v>302</v>
      </c>
      <c r="AJ3" s="124" t="s">
        <v>74</v>
      </c>
      <c r="AK3" s="125" t="s">
        <v>75</v>
      </c>
      <c r="AL3" s="126" t="s">
        <v>76</v>
      </c>
      <c r="AM3" s="121" t="s">
        <v>338</v>
      </c>
      <c r="AN3" s="98" t="s">
        <v>339</v>
      </c>
      <c r="AO3" s="98" t="s">
        <v>254</v>
      </c>
      <c r="AP3" s="98" t="s">
        <v>255</v>
      </c>
      <c r="AQ3" s="98" t="s">
        <v>256</v>
      </c>
      <c r="AR3" s="98" t="s">
        <v>258</v>
      </c>
      <c r="AS3" s="98" t="s">
        <v>257</v>
      </c>
      <c r="AT3" s="67" t="s">
        <v>472</v>
      </c>
      <c r="AU3" s="67" t="s">
        <v>473</v>
      </c>
      <c r="AV3" s="67" t="s">
        <v>472</v>
      </c>
      <c r="AW3" s="67" t="s">
        <v>473</v>
      </c>
      <c r="AX3" s="740"/>
      <c r="AY3" s="68"/>
    </row>
    <row r="4" spans="1:51" ht="15" x14ac:dyDescent="0.2">
      <c r="A4" s="741" t="s">
        <v>193</v>
      </c>
      <c r="B4" s="41" t="s">
        <v>77</v>
      </c>
      <c r="C4" s="88">
        <v>225</v>
      </c>
      <c r="D4" s="49">
        <v>267</v>
      </c>
      <c r="E4" s="89">
        <v>89</v>
      </c>
      <c r="F4" s="63">
        <v>2.5</v>
      </c>
      <c r="G4" s="61">
        <v>36</v>
      </c>
      <c r="H4" s="62">
        <v>0.6428571428571429</v>
      </c>
      <c r="I4" s="165">
        <v>2.5280898876404496</v>
      </c>
      <c r="J4" s="61">
        <v>141.44642857142856</v>
      </c>
      <c r="K4" s="166">
        <v>58.052906903961315</v>
      </c>
      <c r="L4" s="122">
        <v>-1.1235955056179848E-2</v>
      </c>
      <c r="M4" s="167">
        <v>0.40586301955328757</v>
      </c>
      <c r="N4" s="82" t="s">
        <v>9</v>
      </c>
      <c r="O4" s="54" t="s">
        <v>9</v>
      </c>
      <c r="P4" s="82" t="s">
        <v>27</v>
      </c>
      <c r="Q4" s="49">
        <v>225</v>
      </c>
      <c r="R4" s="49">
        <v>250</v>
      </c>
      <c r="S4" s="49">
        <v>275</v>
      </c>
      <c r="T4" s="49">
        <v>300</v>
      </c>
      <c r="U4" s="49">
        <v>325</v>
      </c>
      <c r="V4" s="49">
        <v>350</v>
      </c>
      <c r="W4" s="49">
        <v>375</v>
      </c>
      <c r="X4" s="50" t="s">
        <v>326</v>
      </c>
      <c r="Y4" s="114" t="s">
        <v>327</v>
      </c>
      <c r="Z4" s="119">
        <v>93.023255813953497</v>
      </c>
      <c r="AA4" s="99">
        <v>104.65116279069768</v>
      </c>
      <c r="AB4" s="99">
        <v>105.48523206751054</v>
      </c>
      <c r="AC4" s="99">
        <v>127.90697674418605</v>
      </c>
      <c r="AD4" s="99">
        <v>139.53488372093022</v>
      </c>
      <c r="AE4" s="99">
        <v>151.16279069767444</v>
      </c>
      <c r="AF4" s="99">
        <v>162.79069767441862</v>
      </c>
      <c r="AG4" s="99">
        <v>174.41860465116281</v>
      </c>
      <c r="AH4" s="50" t="s">
        <v>328</v>
      </c>
      <c r="AI4" s="134" t="s">
        <v>291</v>
      </c>
      <c r="AJ4" s="127" t="s">
        <v>246</v>
      </c>
      <c r="AK4" s="74" t="s">
        <v>246</v>
      </c>
      <c r="AL4" s="128" t="s">
        <v>245</v>
      </c>
      <c r="AM4" s="174">
        <v>104.65116279069768</v>
      </c>
      <c r="AN4" s="175">
        <v>116.27906976744187</v>
      </c>
      <c r="AO4" s="175">
        <v>127.90697674418605</v>
      </c>
      <c r="AP4" s="175">
        <v>139.53488372093022</v>
      </c>
      <c r="AQ4" s="175">
        <v>151.16279069767444</v>
      </c>
      <c r="AR4" s="175">
        <v>162.79069767441862</v>
      </c>
      <c r="AS4" s="175">
        <v>174.41860465116281</v>
      </c>
      <c r="AT4" s="76"/>
      <c r="AU4" s="176" t="s">
        <v>652</v>
      </c>
      <c r="AV4" s="76"/>
      <c r="AW4" s="177" t="s">
        <v>653</v>
      </c>
      <c r="AX4" s="53"/>
      <c r="AY4" s="79"/>
    </row>
    <row r="5" spans="1:51" ht="15" x14ac:dyDescent="0.2">
      <c r="A5" s="741"/>
      <c r="B5" s="41" t="s">
        <v>190</v>
      </c>
      <c r="C5" s="88">
        <v>170</v>
      </c>
      <c r="D5" s="49">
        <v>216</v>
      </c>
      <c r="E5" s="89">
        <v>63</v>
      </c>
      <c r="F5" s="63">
        <v>2.82</v>
      </c>
      <c r="G5" s="61">
        <v>44.011870630249994</v>
      </c>
      <c r="H5" s="62">
        <v>0.78592626125446419</v>
      </c>
      <c r="I5" s="165">
        <v>2.6984126984126986</v>
      </c>
      <c r="J5" s="61">
        <v>145.91911764705881</v>
      </c>
      <c r="K5" s="166">
        <v>50.461153375641345</v>
      </c>
      <c r="L5" s="122">
        <v>4.3116064392660018E-2</v>
      </c>
      <c r="M5" s="167">
        <v>0.36139797465221229</v>
      </c>
      <c r="N5" s="82" t="s">
        <v>43</v>
      </c>
      <c r="O5" s="54" t="s">
        <v>43</v>
      </c>
      <c r="P5" s="82" t="s">
        <v>19</v>
      </c>
      <c r="Q5" s="49">
        <v>350</v>
      </c>
      <c r="R5" s="49">
        <v>375</v>
      </c>
      <c r="S5" s="49">
        <v>400</v>
      </c>
      <c r="T5" s="49">
        <v>425</v>
      </c>
      <c r="U5" s="49">
        <v>450</v>
      </c>
      <c r="V5" s="49">
        <v>475</v>
      </c>
      <c r="W5" s="49">
        <v>500</v>
      </c>
      <c r="X5" s="50" t="s">
        <v>321</v>
      </c>
      <c r="Y5" s="115"/>
      <c r="Z5" s="119">
        <v>125</v>
      </c>
      <c r="AA5" s="99">
        <v>134.61538461538461</v>
      </c>
      <c r="AB5" s="99">
        <v>144.23076923076923</v>
      </c>
      <c r="AC5" s="99">
        <v>153.84615384615384</v>
      </c>
      <c r="AD5" s="99">
        <v>163.46153846153845</v>
      </c>
      <c r="AE5" s="99">
        <v>173.07692307692307</v>
      </c>
      <c r="AF5" s="99">
        <v>182.69230769230768</v>
      </c>
      <c r="AG5" s="99">
        <v>192.30769230769229</v>
      </c>
      <c r="AH5" s="50" t="s">
        <v>331</v>
      </c>
      <c r="AI5" s="134" t="s">
        <v>291</v>
      </c>
      <c r="AJ5" s="127" t="s">
        <v>250</v>
      </c>
      <c r="AK5" s="74" t="s">
        <v>250</v>
      </c>
      <c r="AL5" s="128" t="s">
        <v>246</v>
      </c>
      <c r="AM5" s="119">
        <v>162.79069767441862</v>
      </c>
      <c r="AN5" s="99">
        <v>174.41860465116281</v>
      </c>
      <c r="AO5" s="99">
        <v>186.04651162790699</v>
      </c>
      <c r="AP5" s="99">
        <v>197.67441860465118</v>
      </c>
      <c r="AQ5" s="99">
        <v>209.30232558139537</v>
      </c>
      <c r="AR5" s="99">
        <v>220.93023255813955</v>
      </c>
      <c r="AS5" s="99">
        <v>232.55813953488374</v>
      </c>
      <c r="AT5" s="52" t="s">
        <v>460</v>
      </c>
      <c r="AU5" s="70" t="s">
        <v>654</v>
      </c>
      <c r="AV5" s="52" t="s">
        <v>461</v>
      </c>
      <c r="AW5" s="52" t="s">
        <v>655</v>
      </c>
      <c r="AX5" s="53"/>
      <c r="AY5" s="79"/>
    </row>
    <row r="6" spans="1:51" ht="15" x14ac:dyDescent="0.2">
      <c r="A6" s="741"/>
      <c r="B6" s="41" t="s">
        <v>481</v>
      </c>
      <c r="C6" s="88">
        <v>170</v>
      </c>
      <c r="D6" s="49">
        <v>216</v>
      </c>
      <c r="E6" s="89">
        <v>63</v>
      </c>
      <c r="F6" s="63">
        <v>2.8</v>
      </c>
      <c r="G6" s="61">
        <v>44.642857142857146</v>
      </c>
      <c r="H6" s="62">
        <v>0.79719387755102045</v>
      </c>
      <c r="I6" s="165">
        <v>2.6984126984126986</v>
      </c>
      <c r="J6" s="61">
        <v>145.91911764705881</v>
      </c>
      <c r="K6" s="166">
        <v>50.461153375641345</v>
      </c>
      <c r="L6" s="122">
        <v>3.6281179138321872E-2</v>
      </c>
      <c r="M6" s="167">
        <v>0.35883486844900508</v>
      </c>
      <c r="N6" s="82" t="s">
        <v>43</v>
      </c>
      <c r="O6" s="54" t="s">
        <v>482</v>
      </c>
      <c r="P6" s="82" t="s">
        <v>27</v>
      </c>
      <c r="Q6" s="49">
        <v>350</v>
      </c>
      <c r="R6" s="49">
        <v>375</v>
      </c>
      <c r="S6" s="49">
        <v>400</v>
      </c>
      <c r="T6" s="49">
        <v>425</v>
      </c>
      <c r="U6" s="49">
        <v>450</v>
      </c>
      <c r="V6" s="49">
        <v>475</v>
      </c>
      <c r="W6" s="49">
        <v>500</v>
      </c>
      <c r="X6" s="50" t="s">
        <v>322</v>
      </c>
      <c r="Y6" s="115"/>
      <c r="Z6" s="119">
        <v>125</v>
      </c>
      <c r="AA6" s="99">
        <v>134.61538461538461</v>
      </c>
      <c r="AB6" s="99">
        <v>144.23076923076923</v>
      </c>
      <c r="AC6" s="99">
        <v>153.84615384615384</v>
      </c>
      <c r="AD6" s="99">
        <v>163.46153846153845</v>
      </c>
      <c r="AE6" s="99">
        <v>173.07692307692307</v>
      </c>
      <c r="AF6" s="99">
        <v>182.69230769230768</v>
      </c>
      <c r="AG6" s="99">
        <v>192.30769230769229</v>
      </c>
      <c r="AH6" s="50" t="s">
        <v>330</v>
      </c>
      <c r="AI6" s="134"/>
      <c r="AJ6" s="127"/>
      <c r="AK6" s="74"/>
      <c r="AL6" s="128"/>
      <c r="AM6" s="119">
        <v>162.79069767441862</v>
      </c>
      <c r="AN6" s="99">
        <v>174.41860465116281</v>
      </c>
      <c r="AO6" s="99">
        <v>186.04651162790699</v>
      </c>
      <c r="AP6" s="99">
        <v>197.67441860465118</v>
      </c>
      <c r="AQ6" s="99">
        <v>209.30232558139537</v>
      </c>
      <c r="AR6" s="99">
        <v>220.93023255813955</v>
      </c>
      <c r="AS6" s="99">
        <v>232.55813953488374</v>
      </c>
      <c r="AT6" s="52" t="s">
        <v>459</v>
      </c>
      <c r="AU6" s="70" t="s">
        <v>654</v>
      </c>
      <c r="AV6" s="52" t="s">
        <v>458</v>
      </c>
      <c r="AW6" s="52" t="s">
        <v>655</v>
      </c>
      <c r="AX6" s="53"/>
      <c r="AY6" s="79"/>
    </row>
    <row r="7" spans="1:51" ht="15" x14ac:dyDescent="0.2">
      <c r="A7" s="741"/>
      <c r="B7" s="41" t="s">
        <v>78</v>
      </c>
      <c r="C7" s="88">
        <v>198</v>
      </c>
      <c r="D7" s="49">
        <v>222</v>
      </c>
      <c r="E7" s="89">
        <v>70</v>
      </c>
      <c r="F7" s="63">
        <v>2.86</v>
      </c>
      <c r="G7" s="61">
        <v>39.732994278448828</v>
      </c>
      <c r="H7" s="62">
        <v>0.70951775497230052</v>
      </c>
      <c r="I7" s="165">
        <v>2.8285714285714287</v>
      </c>
      <c r="J7" s="61">
        <v>143.62373737373736</v>
      </c>
      <c r="K7" s="166">
        <v>54.458453889180504</v>
      </c>
      <c r="L7" s="122">
        <v>1.0989010989010888E-2</v>
      </c>
      <c r="M7" s="167">
        <v>0.38338751537983068</v>
      </c>
      <c r="N7" s="82" t="s">
        <v>287</v>
      </c>
      <c r="O7" s="54" t="s">
        <v>287</v>
      </c>
      <c r="P7" s="82" t="s">
        <v>19</v>
      </c>
      <c r="Q7" s="49">
        <v>325</v>
      </c>
      <c r="R7" s="49">
        <v>350</v>
      </c>
      <c r="S7" s="49">
        <v>375</v>
      </c>
      <c r="T7" s="49">
        <v>400</v>
      </c>
      <c r="U7" s="49">
        <v>425</v>
      </c>
      <c r="V7" s="49">
        <v>450</v>
      </c>
      <c r="W7" s="49">
        <v>475</v>
      </c>
      <c r="X7" s="50" t="s">
        <v>322</v>
      </c>
      <c r="Y7" s="114" t="s">
        <v>323</v>
      </c>
      <c r="Z7" s="119">
        <v>119.04761904761905</v>
      </c>
      <c r="AA7" s="99">
        <v>144.44444444444446</v>
      </c>
      <c r="AB7" s="99">
        <v>138.88888888888889</v>
      </c>
      <c r="AC7" s="99">
        <v>148.8095238095238</v>
      </c>
      <c r="AD7" s="99">
        <v>158.73015873015873</v>
      </c>
      <c r="AE7" s="99">
        <v>168.65079365079364</v>
      </c>
      <c r="AF7" s="99">
        <v>178.57142857142858</v>
      </c>
      <c r="AG7" s="99">
        <v>188.49206349206349</v>
      </c>
      <c r="AH7" s="50" t="s">
        <v>330</v>
      </c>
      <c r="AI7" s="134" t="s">
        <v>291</v>
      </c>
      <c r="AJ7" s="127" t="s">
        <v>250</v>
      </c>
      <c r="AK7" s="74" t="s">
        <v>250</v>
      </c>
      <c r="AL7" s="128" t="s">
        <v>245</v>
      </c>
      <c r="AM7" s="119">
        <v>151.16279069767444</v>
      </c>
      <c r="AN7" s="99">
        <v>162.79069767441862</v>
      </c>
      <c r="AO7" s="99">
        <v>174.41860465116281</v>
      </c>
      <c r="AP7" s="99">
        <v>186.04651162790699</v>
      </c>
      <c r="AQ7" s="99">
        <v>197.67441860465118</v>
      </c>
      <c r="AR7" s="99">
        <v>209.30232558139537</v>
      </c>
      <c r="AS7" s="99">
        <v>220.93023255813955</v>
      </c>
      <c r="AT7" s="52" t="s">
        <v>464</v>
      </c>
      <c r="AU7" s="70" t="s">
        <v>654</v>
      </c>
      <c r="AV7" s="52" t="s">
        <v>465</v>
      </c>
      <c r="AW7" s="52" t="s">
        <v>655</v>
      </c>
      <c r="AX7" s="53"/>
      <c r="AY7" s="79"/>
    </row>
    <row r="8" spans="1:51" ht="15" x14ac:dyDescent="0.2">
      <c r="A8" s="741" t="s">
        <v>194</v>
      </c>
      <c r="B8" s="41" t="s">
        <v>79</v>
      </c>
      <c r="C8" s="88">
        <v>210</v>
      </c>
      <c r="D8" s="49">
        <v>240</v>
      </c>
      <c r="E8" s="89">
        <v>76</v>
      </c>
      <c r="F8" s="63">
        <v>3.35</v>
      </c>
      <c r="G8" s="61">
        <v>33.415014479839606</v>
      </c>
      <c r="H8" s="62">
        <v>0.59669668713999291</v>
      </c>
      <c r="I8" s="165">
        <v>2.763157894736842</v>
      </c>
      <c r="J8" s="61">
        <v>184.18367346938774</v>
      </c>
      <c r="K8" s="166">
        <v>56.084436343784354</v>
      </c>
      <c r="L8" s="122">
        <v>0.17517674783974868</v>
      </c>
      <c r="M8" s="167">
        <v>0.36917334238926131</v>
      </c>
      <c r="N8" s="82" t="s">
        <v>41</v>
      </c>
      <c r="O8" s="54" t="s">
        <v>41</v>
      </c>
      <c r="P8" s="82" t="s">
        <v>19</v>
      </c>
      <c r="Q8" s="49">
        <v>375</v>
      </c>
      <c r="R8" s="49">
        <v>400</v>
      </c>
      <c r="S8" s="49">
        <v>425</v>
      </c>
      <c r="T8" s="49">
        <v>450</v>
      </c>
      <c r="U8" s="49">
        <v>475</v>
      </c>
      <c r="V8" s="49">
        <v>500</v>
      </c>
      <c r="W8" s="49">
        <v>525</v>
      </c>
      <c r="X8" s="50" t="s">
        <v>324</v>
      </c>
      <c r="Y8" s="114" t="s">
        <v>325</v>
      </c>
      <c r="Z8" s="119">
        <v>147.67932489451476</v>
      </c>
      <c r="AA8" s="99">
        <v>158.22784810126581</v>
      </c>
      <c r="AB8" s="99">
        <v>168.77637130801688</v>
      </c>
      <c r="AC8" s="99">
        <v>179.32489451476792</v>
      </c>
      <c r="AD8" s="99">
        <v>189.87341772151899</v>
      </c>
      <c r="AE8" s="99">
        <v>200.42194092827003</v>
      </c>
      <c r="AF8" s="99">
        <v>210.97046413502107</v>
      </c>
      <c r="AG8" s="99">
        <v>221.51898734177215</v>
      </c>
      <c r="AH8" s="50" t="s">
        <v>329</v>
      </c>
      <c r="AI8" s="134" t="s">
        <v>291</v>
      </c>
      <c r="AJ8" s="127" t="s">
        <v>250</v>
      </c>
      <c r="AK8" s="74" t="s">
        <v>250</v>
      </c>
      <c r="AL8" s="128" t="s">
        <v>247</v>
      </c>
      <c r="AM8" s="174">
        <v>174.41860465116281</v>
      </c>
      <c r="AN8" s="175">
        <v>186.04651162790699</v>
      </c>
      <c r="AO8" s="175">
        <v>197.67441860465118</v>
      </c>
      <c r="AP8" s="175">
        <v>209.30232558139537</v>
      </c>
      <c r="AQ8" s="175">
        <v>220.93023255813955</v>
      </c>
      <c r="AR8" s="175">
        <v>232.55813953488374</v>
      </c>
      <c r="AS8" s="175">
        <v>244.18604651162792</v>
      </c>
      <c r="AT8" s="76"/>
      <c r="AU8" s="176" t="s">
        <v>654</v>
      </c>
      <c r="AV8" s="76"/>
      <c r="AW8" s="177" t="s">
        <v>656</v>
      </c>
      <c r="AX8" s="53"/>
      <c r="AY8" s="79"/>
    </row>
    <row r="9" spans="1:51" ht="15" x14ac:dyDescent="0.2">
      <c r="A9" s="741"/>
      <c r="B9" s="41" t="s">
        <v>80</v>
      </c>
      <c r="C9" s="88">
        <v>175</v>
      </c>
      <c r="D9" s="49">
        <v>222</v>
      </c>
      <c r="E9" s="89">
        <v>70</v>
      </c>
      <c r="F9" s="63">
        <v>2.82</v>
      </c>
      <c r="G9" s="61">
        <v>37.724460540214281</v>
      </c>
      <c r="H9" s="62">
        <v>0.67365108107525506</v>
      </c>
      <c r="I9" s="165">
        <v>2.5</v>
      </c>
      <c r="J9" s="61">
        <v>150</v>
      </c>
      <c r="K9" s="166">
        <v>51.197851517422102</v>
      </c>
      <c r="L9" s="122">
        <v>0.11347517730496449</v>
      </c>
      <c r="M9" s="167">
        <v>0.38500784341101418</v>
      </c>
      <c r="N9" s="82" t="s">
        <v>31</v>
      </c>
      <c r="O9" s="54" t="s">
        <v>31</v>
      </c>
      <c r="P9" s="82" t="s">
        <v>27</v>
      </c>
      <c r="Q9" s="49">
        <v>300</v>
      </c>
      <c r="R9" s="49">
        <v>325</v>
      </c>
      <c r="S9" s="49">
        <v>350</v>
      </c>
      <c r="T9" s="49">
        <v>375</v>
      </c>
      <c r="U9" s="49">
        <v>400</v>
      </c>
      <c r="V9" s="49">
        <v>425</v>
      </c>
      <c r="W9" s="49">
        <v>450</v>
      </c>
      <c r="X9" s="50" t="s">
        <v>322</v>
      </c>
      <c r="Y9" s="114" t="s">
        <v>323</v>
      </c>
      <c r="Z9" s="119">
        <v>109.12698412698413</v>
      </c>
      <c r="AA9" s="99">
        <v>133.33333333333334</v>
      </c>
      <c r="AB9" s="99">
        <v>128.96825396825398</v>
      </c>
      <c r="AC9" s="99">
        <v>138.88888888888889</v>
      </c>
      <c r="AD9" s="99">
        <v>148.8095238095238</v>
      </c>
      <c r="AE9" s="99">
        <v>158.73015873015873</v>
      </c>
      <c r="AF9" s="99">
        <v>168.65079365079364</v>
      </c>
      <c r="AG9" s="99">
        <v>178.57142857142858</v>
      </c>
      <c r="AH9" s="50" t="s">
        <v>330</v>
      </c>
      <c r="AI9" s="134" t="s">
        <v>291</v>
      </c>
      <c r="AJ9" s="127" t="s">
        <v>250</v>
      </c>
      <c r="AK9" s="74" t="s">
        <v>248</v>
      </c>
      <c r="AL9" s="128" t="s">
        <v>245</v>
      </c>
      <c r="AM9" s="119">
        <v>139.53488372093022</v>
      </c>
      <c r="AN9" s="99">
        <v>151.16279069767444</v>
      </c>
      <c r="AO9" s="99">
        <v>162.79069767441862</v>
      </c>
      <c r="AP9" s="99">
        <v>174.41860465116281</v>
      </c>
      <c r="AQ9" s="99">
        <v>186.04651162790699</v>
      </c>
      <c r="AR9" s="99">
        <v>197.67441860465118</v>
      </c>
      <c r="AS9" s="99">
        <v>209.30232558139537</v>
      </c>
      <c r="AT9" s="52" t="s">
        <v>464</v>
      </c>
      <c r="AU9" s="70" t="s">
        <v>654</v>
      </c>
      <c r="AV9" s="52" t="s">
        <v>465</v>
      </c>
      <c r="AW9" s="52" t="s">
        <v>657</v>
      </c>
      <c r="AX9" s="53"/>
      <c r="AY9" s="79"/>
    </row>
    <row r="10" spans="1:51" ht="15" x14ac:dyDescent="0.2">
      <c r="A10" s="741"/>
      <c r="B10" s="41" t="s">
        <v>81</v>
      </c>
      <c r="C10" s="88">
        <v>220</v>
      </c>
      <c r="D10" s="49">
        <v>240</v>
      </c>
      <c r="E10" s="89">
        <v>76</v>
      </c>
      <c r="F10" s="63">
        <v>3.35</v>
      </c>
      <c r="G10" s="61">
        <v>31.1873468478503</v>
      </c>
      <c r="H10" s="62">
        <v>0.55691690799732674</v>
      </c>
      <c r="I10" s="165">
        <v>2.8947368421052633</v>
      </c>
      <c r="J10" s="61">
        <v>164.09090909090909</v>
      </c>
      <c r="K10" s="166">
        <v>57.404250713688434</v>
      </c>
      <c r="L10" s="122">
        <v>0.13589945011783189</v>
      </c>
      <c r="M10" s="167">
        <v>0.40485103134917105</v>
      </c>
      <c r="N10" s="82" t="s">
        <v>31</v>
      </c>
      <c r="O10" s="54" t="s">
        <v>31</v>
      </c>
      <c r="P10" s="82" t="s">
        <v>19</v>
      </c>
      <c r="Q10" s="49">
        <v>350</v>
      </c>
      <c r="R10" s="49">
        <v>375</v>
      </c>
      <c r="S10" s="49">
        <v>400</v>
      </c>
      <c r="T10" s="49">
        <v>425</v>
      </c>
      <c r="U10" s="49">
        <v>450</v>
      </c>
      <c r="V10" s="49">
        <v>475</v>
      </c>
      <c r="W10" s="49">
        <v>500</v>
      </c>
      <c r="X10" s="50" t="s">
        <v>324</v>
      </c>
      <c r="Y10" s="114" t="s">
        <v>325</v>
      </c>
      <c r="Z10" s="119">
        <v>137.13080168776369</v>
      </c>
      <c r="AA10" s="99">
        <v>147.67932489451476</v>
      </c>
      <c r="AB10" s="99">
        <v>158.22784810126581</v>
      </c>
      <c r="AC10" s="99">
        <v>168.77637130801688</v>
      </c>
      <c r="AD10" s="99">
        <v>179.32489451476792</v>
      </c>
      <c r="AE10" s="99">
        <v>189.87341772151899</v>
      </c>
      <c r="AF10" s="99">
        <v>200.42194092827003</v>
      </c>
      <c r="AG10" s="99">
        <v>210.97046413502107</v>
      </c>
      <c r="AH10" s="50" t="s">
        <v>329</v>
      </c>
      <c r="AI10" s="134" t="s">
        <v>291</v>
      </c>
      <c r="AJ10" s="127" t="s">
        <v>250</v>
      </c>
      <c r="AK10" s="74" t="s">
        <v>250</v>
      </c>
      <c r="AL10" s="128" t="s">
        <v>247</v>
      </c>
      <c r="AM10" s="174">
        <v>162.79069767441862</v>
      </c>
      <c r="AN10" s="175">
        <v>174.41860465116281</v>
      </c>
      <c r="AO10" s="175">
        <v>186.04651162790699</v>
      </c>
      <c r="AP10" s="175">
        <v>197.67441860465118</v>
      </c>
      <c r="AQ10" s="175">
        <v>209.30232558139537</v>
      </c>
      <c r="AR10" s="175">
        <v>220.93023255813955</v>
      </c>
      <c r="AS10" s="175">
        <v>232.55813953488374</v>
      </c>
      <c r="AT10" s="76"/>
      <c r="AU10" s="176" t="s">
        <v>654</v>
      </c>
      <c r="AV10" s="76"/>
      <c r="AW10" s="177" t="s">
        <v>656</v>
      </c>
      <c r="AX10" s="53"/>
      <c r="AY10" s="79"/>
    </row>
    <row r="11" spans="1:51" ht="15" x14ac:dyDescent="0.2">
      <c r="A11" s="741"/>
      <c r="B11" s="41" t="s">
        <v>536</v>
      </c>
      <c r="C11" s="88">
        <v>175</v>
      </c>
      <c r="D11" s="49">
        <v>222</v>
      </c>
      <c r="E11" s="89">
        <v>70</v>
      </c>
      <c r="F11" s="63">
        <v>2.82</v>
      </c>
      <c r="G11" s="61">
        <v>37.724460540214281</v>
      </c>
      <c r="H11" s="62">
        <v>0.67365108107525506</v>
      </c>
      <c r="I11" s="165">
        <v>2.5</v>
      </c>
      <c r="J11" s="61">
        <v>150</v>
      </c>
      <c r="K11" s="166">
        <v>51.197851517422102</v>
      </c>
      <c r="L11" s="122">
        <v>0.11347517730496449</v>
      </c>
      <c r="M11" s="167">
        <v>0.38500784341101418</v>
      </c>
      <c r="N11" s="82" t="s">
        <v>31</v>
      </c>
      <c r="O11" s="54" t="s">
        <v>31</v>
      </c>
      <c r="P11" s="82" t="s">
        <v>27</v>
      </c>
      <c r="Q11" s="49">
        <v>300</v>
      </c>
      <c r="R11" s="49">
        <v>325</v>
      </c>
      <c r="S11" s="49">
        <v>350</v>
      </c>
      <c r="T11" s="49">
        <v>375</v>
      </c>
      <c r="U11" s="49">
        <v>400</v>
      </c>
      <c r="V11" s="49">
        <v>425</v>
      </c>
      <c r="W11" s="49">
        <v>450</v>
      </c>
      <c r="X11" s="50" t="s">
        <v>322</v>
      </c>
      <c r="Y11" s="114" t="s">
        <v>323</v>
      </c>
      <c r="Z11" s="119">
        <v>109.12698412698413</v>
      </c>
      <c r="AA11" s="99">
        <v>133.33333333333334</v>
      </c>
      <c r="AB11" s="99">
        <v>128.96825396825398</v>
      </c>
      <c r="AC11" s="99">
        <v>138.88888888888889</v>
      </c>
      <c r="AD11" s="99">
        <v>148.8095238095238</v>
      </c>
      <c r="AE11" s="99">
        <v>158.73015873015873</v>
      </c>
      <c r="AF11" s="99">
        <v>168.65079365079364</v>
      </c>
      <c r="AG11" s="99">
        <v>178.57142857142858</v>
      </c>
      <c r="AH11" s="50" t="s">
        <v>330</v>
      </c>
      <c r="AI11" s="134" t="s">
        <v>291</v>
      </c>
      <c r="AJ11" s="127" t="s">
        <v>250</v>
      </c>
      <c r="AK11" s="74" t="s">
        <v>248</v>
      </c>
      <c r="AL11" s="128" t="s">
        <v>245</v>
      </c>
      <c r="AM11" s="119">
        <v>139.53488372093022</v>
      </c>
      <c r="AN11" s="99">
        <v>151.16279069767444</v>
      </c>
      <c r="AO11" s="99">
        <v>162.79069767441862</v>
      </c>
      <c r="AP11" s="99">
        <v>174.41860465116281</v>
      </c>
      <c r="AQ11" s="99">
        <v>186.04651162790699</v>
      </c>
      <c r="AR11" s="99">
        <v>197.67441860465118</v>
      </c>
      <c r="AS11" s="99">
        <v>209.30232558139537</v>
      </c>
      <c r="AT11" s="52" t="s">
        <v>464</v>
      </c>
      <c r="AU11" s="70" t="s">
        <v>654</v>
      </c>
      <c r="AV11" s="52" t="s">
        <v>465</v>
      </c>
      <c r="AW11" s="52" t="s">
        <v>657</v>
      </c>
      <c r="AX11" s="53"/>
      <c r="AY11" s="79"/>
    </row>
    <row r="12" spans="1:51" ht="15" x14ac:dyDescent="0.2">
      <c r="A12" s="103" t="s">
        <v>260</v>
      </c>
      <c r="B12" s="41" t="s">
        <v>53</v>
      </c>
      <c r="C12" s="88">
        <v>228.6</v>
      </c>
      <c r="D12" s="49">
        <v>240</v>
      </c>
      <c r="E12" s="89">
        <v>76</v>
      </c>
      <c r="F12" s="64">
        <v>3.0078947368421054</v>
      </c>
      <c r="G12" s="61">
        <v>33.158584835688188</v>
      </c>
      <c r="H12" s="62">
        <v>0.59211758635157474</v>
      </c>
      <c r="I12" s="165">
        <v>3.0078947368421054</v>
      </c>
      <c r="J12" s="61">
        <v>135.35808023996998</v>
      </c>
      <c r="K12" s="166">
        <v>58.515487180745573</v>
      </c>
      <c r="L12" s="122">
        <v>0</v>
      </c>
      <c r="M12" s="167">
        <v>0.43230139698351372</v>
      </c>
      <c r="N12" s="82" t="s">
        <v>287</v>
      </c>
      <c r="O12" s="54" t="s">
        <v>287</v>
      </c>
      <c r="P12" s="82" t="s">
        <v>19</v>
      </c>
      <c r="Q12" s="49">
        <v>300</v>
      </c>
      <c r="R12" s="49">
        <v>325</v>
      </c>
      <c r="S12" s="49">
        <v>350</v>
      </c>
      <c r="T12" s="49">
        <v>375</v>
      </c>
      <c r="U12" s="49">
        <v>400</v>
      </c>
      <c r="V12" s="49">
        <v>425</v>
      </c>
      <c r="W12" s="49">
        <v>450</v>
      </c>
      <c r="X12" s="50" t="s">
        <v>324</v>
      </c>
      <c r="Y12" s="114" t="s">
        <v>325</v>
      </c>
      <c r="Z12" s="119">
        <v>116.03375527426159</v>
      </c>
      <c r="AA12" s="99">
        <v>126.58227848101265</v>
      </c>
      <c r="AB12" s="99">
        <v>137.13080168776369</v>
      </c>
      <c r="AC12" s="99">
        <v>147.67932489451476</v>
      </c>
      <c r="AD12" s="99">
        <v>158.22784810126581</v>
      </c>
      <c r="AE12" s="99">
        <v>168.77637130801688</v>
      </c>
      <c r="AF12" s="99">
        <v>179.32489451476792</v>
      </c>
      <c r="AG12" s="99">
        <v>189.87341772151899</v>
      </c>
      <c r="AH12" s="50" t="s">
        <v>329</v>
      </c>
      <c r="AI12" s="134" t="s">
        <v>291</v>
      </c>
      <c r="AJ12" s="127" t="s">
        <v>250</v>
      </c>
      <c r="AK12" s="74" t="s">
        <v>250</v>
      </c>
      <c r="AL12" s="128" t="s">
        <v>247</v>
      </c>
      <c r="AM12" s="174">
        <v>139.53488372093022</v>
      </c>
      <c r="AN12" s="175">
        <v>151.16279069767444</v>
      </c>
      <c r="AO12" s="175">
        <v>162.79069767441862</v>
      </c>
      <c r="AP12" s="175">
        <v>174.41860465116281</v>
      </c>
      <c r="AQ12" s="175">
        <v>186.04651162790699</v>
      </c>
      <c r="AR12" s="175">
        <v>197.67441860465118</v>
      </c>
      <c r="AS12" s="175">
        <v>209.30232558139537</v>
      </c>
      <c r="AT12" s="76"/>
      <c r="AU12" s="176" t="s">
        <v>654</v>
      </c>
      <c r="AV12" s="76"/>
      <c r="AW12" s="177" t="s">
        <v>655</v>
      </c>
      <c r="AX12" s="53"/>
      <c r="AY12" s="79"/>
    </row>
    <row r="13" spans="1:51" ht="15" x14ac:dyDescent="0.2">
      <c r="A13" s="741" t="s">
        <v>82</v>
      </c>
      <c r="B13" s="41" t="s">
        <v>342</v>
      </c>
      <c r="C13" s="88">
        <v>165</v>
      </c>
      <c r="D13" s="49">
        <v>200</v>
      </c>
      <c r="E13" s="89">
        <v>57</v>
      </c>
      <c r="F13" s="64">
        <v>2.9</v>
      </c>
      <c r="G13" s="61">
        <v>0</v>
      </c>
      <c r="H13" s="62">
        <v>0</v>
      </c>
      <c r="I13" s="165">
        <v>2.8947368421052633</v>
      </c>
      <c r="J13" s="61">
        <v>0</v>
      </c>
      <c r="K13" s="166">
        <v>49.713539403265187</v>
      </c>
      <c r="L13" s="122">
        <v>1.8148820326678056E-3</v>
      </c>
      <c r="M13" s="167" t="e">
        <v>#DIV/0!</v>
      </c>
      <c r="N13" s="82" t="s">
        <v>341</v>
      </c>
      <c r="O13" s="54" t="s">
        <v>43</v>
      </c>
      <c r="P13" s="182"/>
      <c r="Q13" s="117"/>
      <c r="R13" s="117"/>
      <c r="S13" s="117"/>
      <c r="T13" s="117"/>
      <c r="U13" s="117"/>
      <c r="V13" s="117"/>
      <c r="W13" s="117"/>
      <c r="X13" s="60"/>
      <c r="Y13" s="115"/>
      <c r="Z13" s="183"/>
      <c r="AA13" s="184"/>
      <c r="AB13" s="184"/>
      <c r="AC13" s="184"/>
      <c r="AD13" s="184"/>
      <c r="AE13" s="184"/>
      <c r="AF13" s="184"/>
      <c r="AG13" s="184"/>
      <c r="AH13" s="60"/>
      <c r="AI13" s="134"/>
      <c r="AJ13" s="127"/>
      <c r="AK13" s="74"/>
      <c r="AL13" s="128"/>
      <c r="AM13" s="119">
        <v>0</v>
      </c>
      <c r="AN13" s="99">
        <v>0</v>
      </c>
      <c r="AO13" s="99">
        <v>0</v>
      </c>
      <c r="AP13" s="99">
        <v>0</v>
      </c>
      <c r="AQ13" s="99">
        <v>0</v>
      </c>
      <c r="AR13" s="99">
        <v>0</v>
      </c>
      <c r="AS13" s="99">
        <v>0</v>
      </c>
      <c r="AT13" s="52" t="s">
        <v>459</v>
      </c>
      <c r="AU13" s="70" t="s">
        <v>654</v>
      </c>
      <c r="AV13" s="52" t="s">
        <v>458</v>
      </c>
      <c r="AW13" s="52" t="s">
        <v>655</v>
      </c>
      <c r="AX13" s="53"/>
      <c r="AY13" s="79"/>
    </row>
    <row r="14" spans="1:51" ht="15" x14ac:dyDescent="0.2">
      <c r="A14" s="741"/>
      <c r="B14" s="41" t="s">
        <v>83</v>
      </c>
      <c r="C14" s="88">
        <v>200</v>
      </c>
      <c r="D14" s="49">
        <v>222</v>
      </c>
      <c r="E14" s="89">
        <v>70</v>
      </c>
      <c r="F14" s="64">
        <v>3.14</v>
      </c>
      <c r="G14" s="61">
        <v>35.498397500912816</v>
      </c>
      <c r="H14" s="62">
        <v>0.63389995537344312</v>
      </c>
      <c r="I14" s="165">
        <v>2.8571428571428572</v>
      </c>
      <c r="J14" s="61">
        <v>153.125</v>
      </c>
      <c r="K14" s="166">
        <v>54.732805519176516</v>
      </c>
      <c r="L14" s="122">
        <v>9.0081892629663346E-2</v>
      </c>
      <c r="M14" s="167">
        <v>0.39282516418334695</v>
      </c>
      <c r="N14" s="82" t="s">
        <v>5</v>
      </c>
      <c r="O14" s="54" t="s">
        <v>4</v>
      </c>
      <c r="P14" s="82" t="s">
        <v>19</v>
      </c>
      <c r="Q14" s="49">
        <v>350</v>
      </c>
      <c r="R14" s="49">
        <v>375</v>
      </c>
      <c r="S14" s="49">
        <v>400</v>
      </c>
      <c r="T14" s="49">
        <v>425</v>
      </c>
      <c r="U14" s="49">
        <v>450</v>
      </c>
      <c r="V14" s="49">
        <v>475</v>
      </c>
      <c r="W14" s="49">
        <v>500</v>
      </c>
      <c r="X14" s="50" t="s">
        <v>322</v>
      </c>
      <c r="Y14" s="114" t="s">
        <v>323</v>
      </c>
      <c r="Z14" s="119">
        <v>128.96825396825398</v>
      </c>
      <c r="AA14" s="99">
        <v>155.55555555555554</v>
      </c>
      <c r="AB14" s="99">
        <v>148.8095238095238</v>
      </c>
      <c r="AC14" s="99">
        <v>158.73015873015873</v>
      </c>
      <c r="AD14" s="99">
        <v>168.65079365079364</v>
      </c>
      <c r="AE14" s="99">
        <v>178.57142857142858</v>
      </c>
      <c r="AF14" s="99">
        <v>188.49206349206349</v>
      </c>
      <c r="AG14" s="99">
        <v>198.4126984126984</v>
      </c>
      <c r="AH14" s="50" t="s">
        <v>330</v>
      </c>
      <c r="AI14" s="134" t="s">
        <v>291</v>
      </c>
      <c r="AJ14" s="127" t="s">
        <v>248</v>
      </c>
      <c r="AK14" s="74" t="s">
        <v>250</v>
      </c>
      <c r="AL14" s="128" t="s">
        <v>245</v>
      </c>
      <c r="AM14" s="119">
        <v>162.79069767441862</v>
      </c>
      <c r="AN14" s="99">
        <v>174.41860465116281</v>
      </c>
      <c r="AO14" s="99">
        <v>186.04651162790699</v>
      </c>
      <c r="AP14" s="99">
        <v>197.67441860465118</v>
      </c>
      <c r="AQ14" s="99">
        <v>209.30232558139537</v>
      </c>
      <c r="AR14" s="99">
        <v>220.93023255813955</v>
      </c>
      <c r="AS14" s="99">
        <v>232.55813953488374</v>
      </c>
      <c r="AT14" s="52" t="s">
        <v>464</v>
      </c>
      <c r="AU14" s="70" t="s">
        <v>654</v>
      </c>
      <c r="AV14" s="52" t="s">
        <v>465</v>
      </c>
      <c r="AW14" s="52" t="s">
        <v>655</v>
      </c>
      <c r="AX14" s="53"/>
      <c r="AY14" s="79"/>
    </row>
    <row r="15" spans="1:51" ht="15" x14ac:dyDescent="0.2">
      <c r="A15" s="741"/>
      <c r="B15" s="41" t="s">
        <v>300</v>
      </c>
      <c r="C15" s="88">
        <v>178</v>
      </c>
      <c r="D15" s="49">
        <v>216</v>
      </c>
      <c r="E15" s="89">
        <v>63</v>
      </c>
      <c r="F15" s="64">
        <v>3.09</v>
      </c>
      <c r="G15" s="61">
        <v>41.893151517055749</v>
      </c>
      <c r="H15" s="62">
        <v>0.74809199137599547</v>
      </c>
      <c r="I15" s="165">
        <v>2.8253968253968256</v>
      </c>
      <c r="J15" s="61">
        <v>159.2696629213483</v>
      </c>
      <c r="K15" s="166">
        <v>51.634825457243487</v>
      </c>
      <c r="L15" s="122">
        <v>8.5632095340833103E-2</v>
      </c>
      <c r="M15" s="167">
        <v>0.35455913480640522</v>
      </c>
      <c r="N15" s="82" t="s">
        <v>5</v>
      </c>
      <c r="O15" s="54" t="s">
        <v>4</v>
      </c>
      <c r="P15" s="82" t="s">
        <v>18</v>
      </c>
      <c r="Q15" s="49">
        <v>400</v>
      </c>
      <c r="R15" s="49">
        <v>425</v>
      </c>
      <c r="S15" s="49">
        <v>450</v>
      </c>
      <c r="T15" s="49">
        <v>475</v>
      </c>
      <c r="U15" s="49">
        <v>500</v>
      </c>
      <c r="V15" s="49">
        <v>525</v>
      </c>
      <c r="W15" s="49">
        <v>550</v>
      </c>
      <c r="X15" s="50" t="s">
        <v>321</v>
      </c>
      <c r="Y15" s="115"/>
      <c r="Z15" s="119">
        <v>144.23076923076923</v>
      </c>
      <c r="AA15" s="99">
        <v>153.84615384615384</v>
      </c>
      <c r="AB15" s="99">
        <v>163.46153846153845</v>
      </c>
      <c r="AC15" s="99">
        <v>173.07692307692307</v>
      </c>
      <c r="AD15" s="99">
        <v>182.69230769230768</v>
      </c>
      <c r="AE15" s="99">
        <v>192.30769230769229</v>
      </c>
      <c r="AF15" s="99">
        <v>201.92307692307691</v>
      </c>
      <c r="AG15" s="99">
        <v>211.53846153846152</v>
      </c>
      <c r="AH15" s="50" t="s">
        <v>331</v>
      </c>
      <c r="AI15" s="134" t="s">
        <v>291</v>
      </c>
      <c r="AJ15" s="127" t="s">
        <v>248</v>
      </c>
      <c r="AK15" s="74" t="s">
        <v>248</v>
      </c>
      <c r="AL15" s="128" t="s">
        <v>245</v>
      </c>
      <c r="AM15" s="119">
        <v>186.04651162790699</v>
      </c>
      <c r="AN15" s="99">
        <v>197.67441860465118</v>
      </c>
      <c r="AO15" s="99">
        <v>209.30232558139537</v>
      </c>
      <c r="AP15" s="99">
        <v>220.93023255813955</v>
      </c>
      <c r="AQ15" s="99">
        <v>232.55813953488374</v>
      </c>
      <c r="AR15" s="99">
        <v>244.18604651162792</v>
      </c>
      <c r="AS15" s="99">
        <v>255.81395348837211</v>
      </c>
      <c r="AT15" s="52" t="s">
        <v>460</v>
      </c>
      <c r="AU15" s="70" t="s">
        <v>654</v>
      </c>
      <c r="AV15" s="52" t="s">
        <v>461</v>
      </c>
      <c r="AW15" s="52" t="s">
        <v>655</v>
      </c>
      <c r="AX15" s="53"/>
      <c r="AY15" s="79"/>
    </row>
    <row r="16" spans="1:51" ht="15" x14ac:dyDescent="0.2">
      <c r="A16" s="741"/>
      <c r="B16" s="41" t="s">
        <v>188</v>
      </c>
      <c r="C16" s="88">
        <v>203</v>
      </c>
      <c r="D16" s="49">
        <v>240</v>
      </c>
      <c r="E16" s="89">
        <v>76</v>
      </c>
      <c r="F16" s="63">
        <v>2.67</v>
      </c>
      <c r="G16" s="61">
        <v>35.068523895692181</v>
      </c>
      <c r="H16" s="62">
        <v>0.62622364099450323</v>
      </c>
      <c r="I16" s="165">
        <v>2.6710526315789473</v>
      </c>
      <c r="J16" s="61">
        <v>127.02322308233639</v>
      </c>
      <c r="K16" s="166">
        <v>55.141773638503857</v>
      </c>
      <c r="L16" s="122">
        <v>-3.9424403705895733E-4</v>
      </c>
      <c r="M16" s="167">
        <v>0.43393673654889986</v>
      </c>
      <c r="N16" s="82" t="s">
        <v>43</v>
      </c>
      <c r="O16" s="54" t="s">
        <v>43</v>
      </c>
      <c r="P16" s="82" t="s">
        <v>19</v>
      </c>
      <c r="Q16" s="49">
        <v>250</v>
      </c>
      <c r="R16" s="49">
        <v>275</v>
      </c>
      <c r="S16" s="49">
        <v>300</v>
      </c>
      <c r="T16" s="49">
        <v>325</v>
      </c>
      <c r="U16" s="49">
        <v>350</v>
      </c>
      <c r="V16" s="49">
        <v>375</v>
      </c>
      <c r="W16" s="49">
        <v>400</v>
      </c>
      <c r="X16" s="50" t="s">
        <v>324</v>
      </c>
      <c r="Y16" s="114" t="s">
        <v>325</v>
      </c>
      <c r="Z16" s="119">
        <v>94.936708860759495</v>
      </c>
      <c r="AA16" s="99">
        <v>105.48523206751054</v>
      </c>
      <c r="AB16" s="99">
        <v>116.03375527426159</v>
      </c>
      <c r="AC16" s="99">
        <v>126.58227848101265</v>
      </c>
      <c r="AD16" s="99">
        <v>137.13080168776369</v>
      </c>
      <c r="AE16" s="99">
        <v>147.67932489451476</v>
      </c>
      <c r="AF16" s="99">
        <v>158.22784810126581</v>
      </c>
      <c r="AG16" s="99">
        <v>168.77637130801688</v>
      </c>
      <c r="AH16" s="50" t="s">
        <v>329</v>
      </c>
      <c r="AI16" s="134" t="s">
        <v>291</v>
      </c>
      <c r="AJ16" s="127" t="s">
        <v>250</v>
      </c>
      <c r="AK16" s="74" t="s">
        <v>250</v>
      </c>
      <c r="AL16" s="128" t="s">
        <v>247</v>
      </c>
      <c r="AM16" s="174">
        <v>116.27906976744187</v>
      </c>
      <c r="AN16" s="175">
        <v>127.90697674418605</v>
      </c>
      <c r="AO16" s="175">
        <v>139.53488372093022</v>
      </c>
      <c r="AP16" s="175">
        <v>151.16279069767444</v>
      </c>
      <c r="AQ16" s="175">
        <v>162.79069767441862</v>
      </c>
      <c r="AR16" s="175">
        <v>174.41860465116281</v>
      </c>
      <c r="AS16" s="175">
        <v>186.04651162790699</v>
      </c>
      <c r="AT16" s="76"/>
      <c r="AU16" s="176" t="s">
        <v>654</v>
      </c>
      <c r="AV16" s="76"/>
      <c r="AW16" s="177" t="s">
        <v>655</v>
      </c>
      <c r="AX16" s="53"/>
      <c r="AY16" s="79"/>
    </row>
    <row r="17" spans="1:51" ht="15" x14ac:dyDescent="0.2">
      <c r="A17" s="741"/>
      <c r="B17" s="41" t="s">
        <v>301</v>
      </c>
      <c r="C17" s="88">
        <v>200</v>
      </c>
      <c r="D17" s="49">
        <v>240</v>
      </c>
      <c r="E17" s="89">
        <v>76</v>
      </c>
      <c r="F17" s="63">
        <v>2.78</v>
      </c>
      <c r="G17" s="61">
        <v>38.817866570053319</v>
      </c>
      <c r="H17" s="62">
        <v>0.6931761887509521</v>
      </c>
      <c r="I17" s="165">
        <v>2.6315789473684212</v>
      </c>
      <c r="J17" s="61">
        <v>154.71428571428569</v>
      </c>
      <c r="K17" s="166">
        <v>54.732805519176516</v>
      </c>
      <c r="L17" s="122">
        <v>5.3388867853085817E-2</v>
      </c>
      <c r="M17" s="167">
        <v>0.37371943698357019</v>
      </c>
      <c r="N17" s="82" t="s">
        <v>43</v>
      </c>
      <c r="O17" s="54" t="s">
        <v>43</v>
      </c>
      <c r="P17" s="82" t="s">
        <v>27</v>
      </c>
      <c r="Q17" s="49">
        <v>300</v>
      </c>
      <c r="R17" s="49">
        <v>325</v>
      </c>
      <c r="S17" s="49">
        <v>350</v>
      </c>
      <c r="T17" s="49">
        <v>375</v>
      </c>
      <c r="U17" s="49">
        <v>400</v>
      </c>
      <c r="V17" s="49">
        <v>425</v>
      </c>
      <c r="W17" s="49">
        <v>450</v>
      </c>
      <c r="X17" s="50" t="s">
        <v>324</v>
      </c>
      <c r="Y17" s="114" t="s">
        <v>325</v>
      </c>
      <c r="Z17" s="119">
        <v>116.03375527426159</v>
      </c>
      <c r="AA17" s="99">
        <v>126.58227848101265</v>
      </c>
      <c r="AB17" s="99">
        <v>137.13080168776369</v>
      </c>
      <c r="AC17" s="99">
        <v>147.67932489451476</v>
      </c>
      <c r="AD17" s="99">
        <v>158.22784810126581</v>
      </c>
      <c r="AE17" s="99">
        <v>168.77637130801688</v>
      </c>
      <c r="AF17" s="99">
        <v>179.32489451476792</v>
      </c>
      <c r="AG17" s="99">
        <v>189.87341772151899</v>
      </c>
      <c r="AH17" s="50" t="s">
        <v>329</v>
      </c>
      <c r="AI17" s="134" t="s">
        <v>291</v>
      </c>
      <c r="AJ17" s="127" t="s">
        <v>248</v>
      </c>
      <c r="AK17" s="74" t="s">
        <v>250</v>
      </c>
      <c r="AL17" s="128" t="s">
        <v>245</v>
      </c>
      <c r="AM17" s="174">
        <v>139.53488372093022</v>
      </c>
      <c r="AN17" s="175">
        <v>151.16279069767444</v>
      </c>
      <c r="AO17" s="175">
        <v>162.79069767441862</v>
      </c>
      <c r="AP17" s="175">
        <v>174.41860465116281</v>
      </c>
      <c r="AQ17" s="175">
        <v>186.04651162790699</v>
      </c>
      <c r="AR17" s="175">
        <v>197.67441860465118</v>
      </c>
      <c r="AS17" s="175">
        <v>209.30232558139537</v>
      </c>
      <c r="AT17" s="76"/>
      <c r="AU17" s="176" t="s">
        <v>654</v>
      </c>
      <c r="AV17" s="76"/>
      <c r="AW17" s="177" t="s">
        <v>655</v>
      </c>
      <c r="AX17" s="53"/>
      <c r="AY17" s="79"/>
    </row>
    <row r="18" spans="1:51" ht="15" x14ac:dyDescent="0.2">
      <c r="A18" s="741"/>
      <c r="B18" s="41" t="s">
        <v>562</v>
      </c>
      <c r="C18" s="88">
        <v>127</v>
      </c>
      <c r="D18" s="49">
        <v>200</v>
      </c>
      <c r="E18" s="89">
        <v>57</v>
      </c>
      <c r="F18" s="63">
        <v>2.71</v>
      </c>
      <c r="G18" s="61">
        <v>51.061396222818317</v>
      </c>
      <c r="H18" s="62">
        <v>0.91181064683604141</v>
      </c>
      <c r="I18" s="165">
        <v>2.2280701754385963</v>
      </c>
      <c r="J18" s="61">
        <v>171.31257030371205</v>
      </c>
      <c r="K18" s="166">
        <v>43.614869024221541</v>
      </c>
      <c r="L18" s="122">
        <v>0.17783388360199398</v>
      </c>
      <c r="M18" s="167">
        <v>0.3096604689177011</v>
      </c>
      <c r="N18" s="82" t="s">
        <v>5</v>
      </c>
      <c r="O18" s="54" t="s">
        <v>56</v>
      </c>
      <c r="P18" s="182"/>
      <c r="Q18" s="177">
        <v>375</v>
      </c>
      <c r="R18" s="177">
        <v>400</v>
      </c>
      <c r="S18" s="177">
        <v>425</v>
      </c>
      <c r="T18" s="177">
        <v>450</v>
      </c>
      <c r="U18" s="177">
        <v>475</v>
      </c>
      <c r="V18" s="177">
        <v>500</v>
      </c>
      <c r="W18" s="177">
        <v>525</v>
      </c>
      <c r="X18" s="60"/>
      <c r="Y18" s="115"/>
      <c r="Z18" s="183"/>
      <c r="AA18" s="184"/>
      <c r="AB18" s="184"/>
      <c r="AC18" s="184"/>
      <c r="AD18" s="184"/>
      <c r="AE18" s="184"/>
      <c r="AF18" s="184"/>
      <c r="AG18" s="184"/>
      <c r="AH18" s="60"/>
      <c r="AI18" s="134"/>
      <c r="AJ18" s="127"/>
      <c r="AK18" s="74"/>
      <c r="AL18" s="128"/>
      <c r="AM18" s="119">
        <v>174.41860465116281</v>
      </c>
      <c r="AN18" s="99">
        <v>186.04651162790699</v>
      </c>
      <c r="AO18" s="99">
        <v>197.67441860465118</v>
      </c>
      <c r="AP18" s="99">
        <v>209.30232558139537</v>
      </c>
      <c r="AQ18" s="99">
        <v>220.93023255813955</v>
      </c>
      <c r="AR18" s="99">
        <v>232.55813953488374</v>
      </c>
      <c r="AS18" s="99">
        <v>244.18604651162792</v>
      </c>
      <c r="AT18" s="52" t="s">
        <v>459</v>
      </c>
      <c r="AU18" s="70" t="s">
        <v>654</v>
      </c>
      <c r="AV18" s="52" t="s">
        <v>458</v>
      </c>
      <c r="AW18" s="52" t="s">
        <v>657</v>
      </c>
      <c r="AX18" s="53"/>
      <c r="AY18" s="79"/>
    </row>
    <row r="19" spans="1:51" ht="15" x14ac:dyDescent="0.2">
      <c r="A19" s="741"/>
      <c r="B19" s="41" t="s">
        <v>563</v>
      </c>
      <c r="C19" s="88">
        <v>127</v>
      </c>
      <c r="D19" s="49">
        <v>200</v>
      </c>
      <c r="E19" s="89">
        <v>57</v>
      </c>
      <c r="F19" s="63">
        <v>2.46</v>
      </c>
      <c r="G19" s="61">
        <v>57.835944213100674</v>
      </c>
      <c r="H19" s="62">
        <v>1.0327847180910834</v>
      </c>
      <c r="I19" s="165">
        <v>2.2280701754385963</v>
      </c>
      <c r="J19" s="61">
        <v>159.89173228346459</v>
      </c>
      <c r="K19" s="166">
        <v>43.614869024221541</v>
      </c>
      <c r="L19" s="122">
        <v>9.4280416488375471E-2</v>
      </c>
      <c r="M19" s="167">
        <v>0.30117214820936139</v>
      </c>
      <c r="N19" s="82" t="s">
        <v>5</v>
      </c>
      <c r="O19" s="54" t="s">
        <v>56</v>
      </c>
      <c r="P19" s="182"/>
      <c r="Q19" s="177">
        <v>350</v>
      </c>
      <c r="R19" s="177">
        <v>375</v>
      </c>
      <c r="S19" s="177">
        <v>400</v>
      </c>
      <c r="T19" s="177">
        <v>425</v>
      </c>
      <c r="U19" s="177">
        <v>450</v>
      </c>
      <c r="V19" s="177">
        <v>475</v>
      </c>
      <c r="W19" s="177">
        <v>500</v>
      </c>
      <c r="X19" s="60"/>
      <c r="Y19" s="115"/>
      <c r="Z19" s="183"/>
      <c r="AA19" s="184"/>
      <c r="AB19" s="184"/>
      <c r="AC19" s="184"/>
      <c r="AD19" s="184"/>
      <c r="AE19" s="184"/>
      <c r="AF19" s="184"/>
      <c r="AG19" s="184"/>
      <c r="AH19" s="60"/>
      <c r="AI19" s="134"/>
      <c r="AJ19" s="127"/>
      <c r="AK19" s="74"/>
      <c r="AL19" s="128"/>
      <c r="AM19" s="119">
        <v>162.79069767441862</v>
      </c>
      <c r="AN19" s="99">
        <v>174.41860465116281</v>
      </c>
      <c r="AO19" s="99">
        <v>186.04651162790699</v>
      </c>
      <c r="AP19" s="99">
        <v>197.67441860465118</v>
      </c>
      <c r="AQ19" s="99">
        <v>209.30232558139537</v>
      </c>
      <c r="AR19" s="99">
        <v>220.93023255813955</v>
      </c>
      <c r="AS19" s="99">
        <v>232.55813953488374</v>
      </c>
      <c r="AT19" s="52" t="s">
        <v>459</v>
      </c>
      <c r="AU19" s="70" t="s">
        <v>652</v>
      </c>
      <c r="AV19" s="52" t="s">
        <v>458</v>
      </c>
      <c r="AW19" s="52" t="s">
        <v>653</v>
      </c>
      <c r="AX19" s="53"/>
      <c r="AY19" s="79"/>
    </row>
    <row r="20" spans="1:51" ht="15" x14ac:dyDescent="0.2">
      <c r="A20" s="741"/>
      <c r="B20" s="41" t="s">
        <v>343</v>
      </c>
      <c r="C20" s="88">
        <v>153</v>
      </c>
      <c r="D20" s="49">
        <v>200</v>
      </c>
      <c r="E20" s="89">
        <v>57</v>
      </c>
      <c r="F20" s="63">
        <v>2.9</v>
      </c>
      <c r="G20" s="61">
        <v>53.507728894173603</v>
      </c>
      <c r="H20" s="62">
        <v>0.95549515882452862</v>
      </c>
      <c r="I20" s="165">
        <v>2.6842105263157894</v>
      </c>
      <c r="J20" s="61">
        <v>170.64075630252103</v>
      </c>
      <c r="K20" s="166">
        <v>47.871653407836256</v>
      </c>
      <c r="L20" s="122">
        <v>7.441016333938294E-2</v>
      </c>
      <c r="M20" s="167">
        <v>0.30309382118645639</v>
      </c>
      <c r="N20" s="82" t="s">
        <v>345</v>
      </c>
      <c r="O20" s="54" t="s">
        <v>56</v>
      </c>
      <c r="P20" s="182"/>
      <c r="Q20" s="177">
        <v>450</v>
      </c>
      <c r="R20" s="177">
        <v>475</v>
      </c>
      <c r="S20" s="177">
        <v>500</v>
      </c>
      <c r="T20" s="177">
        <v>525</v>
      </c>
      <c r="U20" s="177">
        <v>550</v>
      </c>
      <c r="V20" s="177">
        <v>575</v>
      </c>
      <c r="W20" s="177">
        <v>600</v>
      </c>
      <c r="X20" s="60"/>
      <c r="Y20" s="115"/>
      <c r="Z20" s="183"/>
      <c r="AA20" s="184"/>
      <c r="AB20" s="184"/>
      <c r="AC20" s="184"/>
      <c r="AD20" s="184"/>
      <c r="AE20" s="184"/>
      <c r="AF20" s="184"/>
      <c r="AG20" s="184"/>
      <c r="AH20" s="60"/>
      <c r="AI20" s="134"/>
      <c r="AJ20" s="127"/>
      <c r="AK20" s="74"/>
      <c r="AL20" s="128"/>
      <c r="AM20" s="119">
        <v>209.30232558139537</v>
      </c>
      <c r="AN20" s="99">
        <v>220.93023255813955</v>
      </c>
      <c r="AO20" s="99">
        <v>232.55813953488374</v>
      </c>
      <c r="AP20" s="99">
        <v>244.18604651162792</v>
      </c>
      <c r="AQ20" s="99">
        <v>255.81395348837211</v>
      </c>
      <c r="AR20" s="99">
        <v>267.44186046511629</v>
      </c>
      <c r="AS20" s="99">
        <v>279.06976744186045</v>
      </c>
      <c r="AT20" s="52" t="s">
        <v>459</v>
      </c>
      <c r="AU20" s="70" t="s">
        <v>654</v>
      </c>
      <c r="AV20" s="52" t="s">
        <v>458</v>
      </c>
      <c r="AW20" s="52" t="s">
        <v>655</v>
      </c>
      <c r="AX20" s="53" t="s">
        <v>344</v>
      </c>
      <c r="AY20" s="79"/>
    </row>
    <row r="21" spans="1:51" ht="15" x14ac:dyDescent="0.2">
      <c r="A21" s="741"/>
      <c r="B21" s="41" t="s">
        <v>564</v>
      </c>
      <c r="C21" s="88">
        <v>153</v>
      </c>
      <c r="D21" s="49">
        <v>216</v>
      </c>
      <c r="E21" s="89">
        <v>63</v>
      </c>
      <c r="F21" s="63">
        <v>2.62</v>
      </c>
      <c r="G21" s="61">
        <v>47.345725773556318</v>
      </c>
      <c r="H21" s="62">
        <v>0.84545938881350569</v>
      </c>
      <c r="I21" s="165">
        <v>2.4285714285714284</v>
      </c>
      <c r="J21" s="61">
        <v>150.5514705882353</v>
      </c>
      <c r="K21" s="166">
        <v>47.871653407836256</v>
      </c>
      <c r="L21" s="122">
        <v>7.3064340239912873E-2</v>
      </c>
      <c r="M21" s="167">
        <v>0.34303926681307623</v>
      </c>
      <c r="N21" s="83" t="s">
        <v>5</v>
      </c>
      <c r="O21" s="55" t="s">
        <v>56</v>
      </c>
      <c r="P21" s="82" t="s">
        <v>27</v>
      </c>
      <c r="Q21" s="49">
        <v>325</v>
      </c>
      <c r="R21" s="49">
        <v>350</v>
      </c>
      <c r="S21" s="49">
        <v>375</v>
      </c>
      <c r="T21" s="49">
        <v>400</v>
      </c>
      <c r="U21" s="49">
        <v>425</v>
      </c>
      <c r="V21" s="49">
        <v>450</v>
      </c>
      <c r="W21" s="49">
        <v>475</v>
      </c>
      <c r="X21" s="50" t="s">
        <v>321</v>
      </c>
      <c r="Y21" s="115"/>
      <c r="Z21" s="119">
        <v>115.38461538461539</v>
      </c>
      <c r="AA21" s="99">
        <v>125</v>
      </c>
      <c r="AB21" s="99">
        <v>134.61538461538461</v>
      </c>
      <c r="AC21" s="99">
        <v>144.23076923076923</v>
      </c>
      <c r="AD21" s="99">
        <v>153.84615384615384</v>
      </c>
      <c r="AE21" s="99">
        <v>163.46153846153845</v>
      </c>
      <c r="AF21" s="99">
        <v>173.07692307692307</v>
      </c>
      <c r="AG21" s="99">
        <v>182.69230769230768</v>
      </c>
      <c r="AH21" s="50" t="s">
        <v>331</v>
      </c>
      <c r="AI21" s="134" t="s">
        <v>291</v>
      </c>
      <c r="AJ21" s="127" t="s">
        <v>290</v>
      </c>
      <c r="AK21" s="74" t="s">
        <v>244</v>
      </c>
      <c r="AL21" s="128" t="s">
        <v>245</v>
      </c>
      <c r="AM21" s="119">
        <v>151.16279069767444</v>
      </c>
      <c r="AN21" s="99">
        <v>162.79069767441862</v>
      </c>
      <c r="AO21" s="99">
        <v>174.41860465116281</v>
      </c>
      <c r="AP21" s="99">
        <v>186.04651162790699</v>
      </c>
      <c r="AQ21" s="99">
        <v>197.67441860465118</v>
      </c>
      <c r="AR21" s="99">
        <v>209.30232558139537</v>
      </c>
      <c r="AS21" s="99">
        <v>220.93023255813955</v>
      </c>
      <c r="AT21" s="52" t="s">
        <v>460</v>
      </c>
      <c r="AU21" s="70" t="s">
        <v>654</v>
      </c>
      <c r="AV21" s="52" t="s">
        <v>461</v>
      </c>
      <c r="AW21" s="52" t="s">
        <v>655</v>
      </c>
      <c r="AX21" s="53"/>
      <c r="AY21" s="79"/>
    </row>
    <row r="22" spans="1:51" ht="15" x14ac:dyDescent="0.2">
      <c r="A22" s="738" t="s">
        <v>346</v>
      </c>
      <c r="B22" s="41" t="s">
        <v>579</v>
      </c>
      <c r="C22" s="88">
        <v>90</v>
      </c>
      <c r="D22" s="49">
        <v>200</v>
      </c>
      <c r="E22" s="77">
        <v>51</v>
      </c>
      <c r="F22" s="63">
        <v>2.2000000000000002</v>
      </c>
      <c r="G22" s="61">
        <v>67.148760330578497</v>
      </c>
      <c r="H22" s="62">
        <v>1.1990850059031875</v>
      </c>
      <c r="I22" s="165">
        <v>1.7647058823529411</v>
      </c>
      <c r="J22" s="61">
        <v>167.72321428571431</v>
      </c>
      <c r="K22" s="166">
        <v>36.71588212204631</v>
      </c>
      <c r="L22" s="122">
        <v>0.19786096256684502</v>
      </c>
      <c r="M22" s="167">
        <v>0.27290477691922205</v>
      </c>
      <c r="N22" s="83" t="s">
        <v>4</v>
      </c>
      <c r="O22" s="55" t="s">
        <v>4</v>
      </c>
      <c r="P22" s="182"/>
      <c r="Q22" s="177">
        <v>325</v>
      </c>
      <c r="R22" s="177">
        <v>350</v>
      </c>
      <c r="S22" s="177">
        <v>375</v>
      </c>
      <c r="T22" s="177">
        <v>400</v>
      </c>
      <c r="U22" s="177">
        <v>425</v>
      </c>
      <c r="V22" s="177">
        <v>450</v>
      </c>
      <c r="W22" s="177">
        <v>475</v>
      </c>
      <c r="X22" s="186"/>
      <c r="Y22" s="187"/>
      <c r="Z22" s="183"/>
      <c r="AA22" s="184"/>
      <c r="AB22" s="184"/>
      <c r="AC22" s="184"/>
      <c r="AD22" s="184"/>
      <c r="AE22" s="184"/>
      <c r="AF22" s="184"/>
      <c r="AG22" s="184"/>
      <c r="AH22" s="60"/>
      <c r="AI22" s="134"/>
      <c r="AJ22" s="127"/>
      <c r="AK22" s="74"/>
      <c r="AL22" s="128"/>
      <c r="AM22" s="119">
        <v>151.16279069767444</v>
      </c>
      <c r="AN22" s="99">
        <v>162.79069767441862</v>
      </c>
      <c r="AO22" s="99">
        <v>174.41860465116281</v>
      </c>
      <c r="AP22" s="99">
        <v>186.04651162790699</v>
      </c>
      <c r="AQ22" s="99">
        <v>197.67441860465118</v>
      </c>
      <c r="AR22" s="99">
        <v>209.30232558139537</v>
      </c>
      <c r="AS22" s="99">
        <v>220.93023255813955</v>
      </c>
      <c r="AT22" s="157" t="s">
        <v>480</v>
      </c>
      <c r="AU22" s="70" t="s">
        <v>652</v>
      </c>
      <c r="AV22" s="157" t="s">
        <v>553</v>
      </c>
      <c r="AW22" s="52" t="s">
        <v>653</v>
      </c>
      <c r="AX22" s="53"/>
      <c r="AY22" s="79"/>
    </row>
    <row r="23" spans="1:51" ht="15" x14ac:dyDescent="0.2">
      <c r="A23" s="772"/>
      <c r="B23" s="41" t="s">
        <v>348</v>
      </c>
      <c r="C23" s="88">
        <v>150</v>
      </c>
      <c r="D23" s="49">
        <v>200</v>
      </c>
      <c r="E23" s="89">
        <v>57</v>
      </c>
      <c r="F23" s="63">
        <v>2.75</v>
      </c>
      <c r="G23" s="61">
        <v>56.198347107438018</v>
      </c>
      <c r="H23" s="62">
        <v>1.0035419126328218</v>
      </c>
      <c r="I23" s="165">
        <v>2.6315789473684212</v>
      </c>
      <c r="J23" s="61">
        <v>164.38392857142856</v>
      </c>
      <c r="K23" s="166">
        <v>47.4</v>
      </c>
      <c r="L23" s="122">
        <v>4.3062200956937732E-2</v>
      </c>
      <c r="M23" s="167">
        <v>0.3013250773993808</v>
      </c>
      <c r="N23" s="83" t="s">
        <v>43</v>
      </c>
      <c r="O23" s="55" t="s">
        <v>43</v>
      </c>
      <c r="P23" s="182"/>
      <c r="Q23" s="177">
        <v>425</v>
      </c>
      <c r="R23" s="177">
        <v>450</v>
      </c>
      <c r="S23" s="177">
        <v>475</v>
      </c>
      <c r="T23" s="177">
        <v>500</v>
      </c>
      <c r="U23" s="177">
        <v>525</v>
      </c>
      <c r="V23" s="177">
        <v>550</v>
      </c>
      <c r="W23" s="177">
        <v>575</v>
      </c>
      <c r="X23" s="60"/>
      <c r="Y23" s="115"/>
      <c r="Z23" s="183"/>
      <c r="AA23" s="184"/>
      <c r="AB23" s="184"/>
      <c r="AC23" s="184"/>
      <c r="AD23" s="184"/>
      <c r="AE23" s="184"/>
      <c r="AF23" s="184"/>
      <c r="AG23" s="184"/>
      <c r="AH23" s="60"/>
      <c r="AI23" s="134"/>
      <c r="AJ23" s="127"/>
      <c r="AK23" s="74"/>
      <c r="AL23" s="128"/>
      <c r="AM23" s="119">
        <v>197.67441860465118</v>
      </c>
      <c r="AN23" s="99">
        <v>209.30232558139537</v>
      </c>
      <c r="AO23" s="99">
        <v>220.93023255813955</v>
      </c>
      <c r="AP23" s="99">
        <v>232.55813953488374</v>
      </c>
      <c r="AQ23" s="99">
        <v>244.18604651162792</v>
      </c>
      <c r="AR23" s="99">
        <v>255.81395348837211</v>
      </c>
      <c r="AS23" s="99">
        <v>267.44186046511629</v>
      </c>
      <c r="AT23" s="52" t="s">
        <v>459</v>
      </c>
      <c r="AU23" s="70" t="s">
        <v>654</v>
      </c>
      <c r="AV23" s="52" t="s">
        <v>458</v>
      </c>
      <c r="AW23" s="52" t="s">
        <v>655</v>
      </c>
      <c r="AX23" s="53" t="s">
        <v>347</v>
      </c>
      <c r="AY23" s="79"/>
    </row>
    <row r="24" spans="1:51" ht="15" x14ac:dyDescent="0.2">
      <c r="A24" s="739"/>
      <c r="B24" s="41" t="s">
        <v>349</v>
      </c>
      <c r="C24" s="88">
        <v>150</v>
      </c>
      <c r="D24" s="49">
        <v>200</v>
      </c>
      <c r="E24" s="89">
        <v>57</v>
      </c>
      <c r="F24" s="63">
        <v>2.75</v>
      </c>
      <c r="G24" s="61">
        <v>56.198347107438018</v>
      </c>
      <c r="H24" s="62">
        <v>1.0035419126328218</v>
      </c>
      <c r="I24" s="165">
        <v>2.6315789473684212</v>
      </c>
      <c r="J24" s="61">
        <v>164.38392857142856</v>
      </c>
      <c r="K24" s="166">
        <v>47.4</v>
      </c>
      <c r="L24" s="122">
        <v>4.3062200956937732E-2</v>
      </c>
      <c r="M24" s="167">
        <v>0.3013250773993808</v>
      </c>
      <c r="N24" s="83" t="s">
        <v>43</v>
      </c>
      <c r="O24" s="55" t="s">
        <v>43</v>
      </c>
      <c r="P24" s="182"/>
      <c r="Q24" s="177">
        <v>425</v>
      </c>
      <c r="R24" s="177">
        <v>450</v>
      </c>
      <c r="S24" s="177">
        <v>475</v>
      </c>
      <c r="T24" s="177">
        <v>500</v>
      </c>
      <c r="U24" s="177">
        <v>525</v>
      </c>
      <c r="V24" s="177">
        <v>550</v>
      </c>
      <c r="W24" s="177">
        <v>575</v>
      </c>
      <c r="X24" s="60"/>
      <c r="Y24" s="115"/>
      <c r="Z24" s="183"/>
      <c r="AA24" s="184"/>
      <c r="AB24" s="184"/>
      <c r="AC24" s="184"/>
      <c r="AD24" s="184"/>
      <c r="AE24" s="184"/>
      <c r="AF24" s="184"/>
      <c r="AG24" s="184"/>
      <c r="AH24" s="60"/>
      <c r="AI24" s="134"/>
      <c r="AJ24" s="127"/>
      <c r="AK24" s="74"/>
      <c r="AL24" s="128"/>
      <c r="AM24" s="119">
        <v>197.67441860465118</v>
      </c>
      <c r="AN24" s="99">
        <v>209.30232558139537</v>
      </c>
      <c r="AO24" s="99">
        <v>220.93023255813955</v>
      </c>
      <c r="AP24" s="99">
        <v>232.55813953488374</v>
      </c>
      <c r="AQ24" s="99">
        <v>244.18604651162792</v>
      </c>
      <c r="AR24" s="99">
        <v>255.81395348837211</v>
      </c>
      <c r="AS24" s="99">
        <v>267.44186046511629</v>
      </c>
      <c r="AT24" s="52" t="s">
        <v>459</v>
      </c>
      <c r="AU24" s="70" t="s">
        <v>654</v>
      </c>
      <c r="AV24" s="52" t="s">
        <v>458</v>
      </c>
      <c r="AW24" s="52" t="s">
        <v>655</v>
      </c>
      <c r="AX24" s="53" t="s">
        <v>344</v>
      </c>
      <c r="AY24" s="79"/>
    </row>
    <row r="25" spans="1:51" ht="15" x14ac:dyDescent="0.2">
      <c r="A25" s="103" t="s">
        <v>289</v>
      </c>
      <c r="B25" s="41" t="s">
        <v>335</v>
      </c>
      <c r="C25" s="88">
        <v>215</v>
      </c>
      <c r="D25" s="49">
        <v>240</v>
      </c>
      <c r="E25" s="89">
        <v>76</v>
      </c>
      <c r="F25" s="63">
        <v>3.12</v>
      </c>
      <c r="G25" s="61">
        <v>33.386752136752136</v>
      </c>
      <c r="H25" s="62">
        <v>0.59619200244200243</v>
      </c>
      <c r="I25" s="165">
        <v>2.8289473684210527</v>
      </c>
      <c r="J25" s="61">
        <v>155.91362126245849</v>
      </c>
      <c r="K25" s="166">
        <v>56.748180587574794</v>
      </c>
      <c r="L25" s="122">
        <v>9.3286099865047253E-2</v>
      </c>
      <c r="M25" s="167">
        <v>0.40141870899842386</v>
      </c>
      <c r="N25" s="82" t="s">
        <v>4</v>
      </c>
      <c r="O25" s="54" t="s">
        <v>61</v>
      </c>
      <c r="P25" s="82" t="s">
        <v>27</v>
      </c>
      <c r="Q25" s="49">
        <v>325</v>
      </c>
      <c r="R25" s="49">
        <v>350</v>
      </c>
      <c r="S25" s="49">
        <v>375</v>
      </c>
      <c r="T25" s="49">
        <v>400</v>
      </c>
      <c r="U25" s="49">
        <v>425</v>
      </c>
      <c r="V25" s="49">
        <v>450</v>
      </c>
      <c r="W25" s="49">
        <v>475</v>
      </c>
      <c r="X25" s="50" t="s">
        <v>319</v>
      </c>
      <c r="Y25" s="114" t="s">
        <v>320</v>
      </c>
      <c r="Z25" s="119">
        <v>126.58227848101265</v>
      </c>
      <c r="AA25" s="99">
        <v>137.13080168776369</v>
      </c>
      <c r="AB25" s="99">
        <v>147.67932489451476</v>
      </c>
      <c r="AC25" s="99">
        <v>158.22784810126581</v>
      </c>
      <c r="AD25" s="99">
        <v>168.77637130801688</v>
      </c>
      <c r="AE25" s="99">
        <v>179.32489451476792</v>
      </c>
      <c r="AF25" s="99">
        <v>189.87341772151899</v>
      </c>
      <c r="AG25" s="99">
        <v>200.42194092827003</v>
      </c>
      <c r="AH25" s="50" t="s">
        <v>285</v>
      </c>
      <c r="AI25" s="134"/>
      <c r="AJ25" s="129">
        <v>12</v>
      </c>
      <c r="AK25" s="73">
        <v>15</v>
      </c>
      <c r="AL25" s="75">
        <v>15</v>
      </c>
      <c r="AM25" s="174">
        <v>151.16279069767444</v>
      </c>
      <c r="AN25" s="175">
        <v>162.79069767441862</v>
      </c>
      <c r="AO25" s="175">
        <v>174.41860465116281</v>
      </c>
      <c r="AP25" s="175">
        <v>186.04651162790699</v>
      </c>
      <c r="AQ25" s="175">
        <v>197.67441860465118</v>
      </c>
      <c r="AR25" s="175">
        <v>209.30232558139537</v>
      </c>
      <c r="AS25" s="175">
        <v>220.93023255813955</v>
      </c>
      <c r="AT25" s="76"/>
      <c r="AU25" s="176" t="s">
        <v>654</v>
      </c>
      <c r="AV25" s="76"/>
      <c r="AW25" s="177" t="s">
        <v>655</v>
      </c>
      <c r="AX25" s="52"/>
      <c r="AY25" s="54"/>
    </row>
    <row r="26" spans="1:51" ht="15" x14ac:dyDescent="0.2">
      <c r="A26" s="741" t="s">
        <v>602</v>
      </c>
      <c r="B26" s="41" t="s">
        <v>280</v>
      </c>
      <c r="C26" s="88">
        <v>200</v>
      </c>
      <c r="D26" s="49">
        <v>222</v>
      </c>
      <c r="E26" s="89">
        <v>70</v>
      </c>
      <c r="F26" s="63">
        <v>2.96</v>
      </c>
      <c r="G26" s="61">
        <v>39.947041636230828</v>
      </c>
      <c r="H26" s="62">
        <v>0.71334002921840767</v>
      </c>
      <c r="I26" s="165">
        <v>2.8571428571428572</v>
      </c>
      <c r="J26" s="61">
        <v>153.125</v>
      </c>
      <c r="K26" s="166">
        <v>54.732805519176516</v>
      </c>
      <c r="L26" s="122">
        <v>3.4749034749034714E-2</v>
      </c>
      <c r="M26" s="167">
        <v>0.37030652419831428</v>
      </c>
      <c r="N26" s="82" t="s">
        <v>23</v>
      </c>
      <c r="O26" s="54" t="s">
        <v>4</v>
      </c>
      <c r="P26" s="82" t="s">
        <v>19</v>
      </c>
      <c r="Q26" s="49">
        <v>350</v>
      </c>
      <c r="R26" s="49">
        <v>375</v>
      </c>
      <c r="S26" s="49">
        <v>400</v>
      </c>
      <c r="T26" s="49">
        <v>425</v>
      </c>
      <c r="U26" s="49">
        <v>450</v>
      </c>
      <c r="V26" s="49">
        <v>475</v>
      </c>
      <c r="W26" s="49">
        <v>500</v>
      </c>
      <c r="X26" s="50" t="s">
        <v>322</v>
      </c>
      <c r="Y26" s="114" t="s">
        <v>323</v>
      </c>
      <c r="Z26" s="119">
        <v>128.96825396825398</v>
      </c>
      <c r="AA26" s="99">
        <v>138.88888888888889</v>
      </c>
      <c r="AB26" s="99">
        <v>148.8095238095238</v>
      </c>
      <c r="AC26" s="99">
        <v>158.73015873015873</v>
      </c>
      <c r="AD26" s="99">
        <v>168.65079365079364</v>
      </c>
      <c r="AE26" s="99">
        <v>178.57142857142858</v>
      </c>
      <c r="AF26" s="99">
        <v>188.49206349206349</v>
      </c>
      <c r="AG26" s="99">
        <v>198.4126984126984</v>
      </c>
      <c r="AH26" s="50" t="s">
        <v>330</v>
      </c>
      <c r="AI26" s="134" t="s">
        <v>291</v>
      </c>
      <c r="AJ26" s="127" t="s">
        <v>250</v>
      </c>
      <c r="AK26" s="74" t="s">
        <v>250</v>
      </c>
      <c r="AL26" s="128" t="s">
        <v>247</v>
      </c>
      <c r="AM26" s="119">
        <v>162.79069767441862</v>
      </c>
      <c r="AN26" s="99">
        <v>174.41860465116281</v>
      </c>
      <c r="AO26" s="99">
        <v>186.04651162790699</v>
      </c>
      <c r="AP26" s="99">
        <v>197.67441860465118</v>
      </c>
      <c r="AQ26" s="99">
        <v>209.30232558139537</v>
      </c>
      <c r="AR26" s="99">
        <v>220.93023255813955</v>
      </c>
      <c r="AS26" s="99">
        <v>232.55813953488374</v>
      </c>
      <c r="AT26" s="52" t="s">
        <v>464</v>
      </c>
      <c r="AU26" s="70" t="s">
        <v>654</v>
      </c>
      <c r="AV26" s="52" t="s">
        <v>465</v>
      </c>
      <c r="AW26" s="52" t="s">
        <v>655</v>
      </c>
      <c r="AX26" s="53"/>
      <c r="AY26" s="79"/>
    </row>
    <row r="27" spans="1:51" ht="15" x14ac:dyDescent="0.2">
      <c r="A27" s="741"/>
      <c r="B27" s="41" t="s">
        <v>603</v>
      </c>
      <c r="C27" s="88">
        <v>203</v>
      </c>
      <c r="D27" s="49">
        <v>222</v>
      </c>
      <c r="E27" s="89">
        <v>70</v>
      </c>
      <c r="F27" s="63">
        <v>3.25</v>
      </c>
      <c r="G27" s="61">
        <v>35.502958579881657</v>
      </c>
      <c r="H27" s="62">
        <v>0.63398140321217245</v>
      </c>
      <c r="I27" s="165">
        <v>2.9</v>
      </c>
      <c r="J27" s="61">
        <v>161.63793103448276</v>
      </c>
      <c r="K27" s="166">
        <v>55.141773638503857</v>
      </c>
      <c r="L27" s="122">
        <v>0.10769230769230773</v>
      </c>
      <c r="M27" s="167">
        <v>0.38231629722696009</v>
      </c>
      <c r="N27" s="82" t="s">
        <v>4</v>
      </c>
      <c r="O27" s="54" t="s">
        <v>4</v>
      </c>
      <c r="P27" s="82" t="s">
        <v>19</v>
      </c>
      <c r="Q27" s="49">
        <v>375</v>
      </c>
      <c r="R27" s="49">
        <v>400</v>
      </c>
      <c r="S27" s="49">
        <v>425</v>
      </c>
      <c r="T27" s="49">
        <v>450</v>
      </c>
      <c r="U27" s="49">
        <v>475</v>
      </c>
      <c r="V27" s="49">
        <v>500</v>
      </c>
      <c r="W27" s="49">
        <v>525</v>
      </c>
      <c r="X27" s="50" t="s">
        <v>322</v>
      </c>
      <c r="Y27" s="114" t="s">
        <v>323</v>
      </c>
      <c r="Z27" s="119">
        <v>138.88888888888889</v>
      </c>
      <c r="AA27" s="99">
        <v>148.8095238095238</v>
      </c>
      <c r="AB27" s="99">
        <v>158.73015873015873</v>
      </c>
      <c r="AC27" s="99">
        <v>168.65079365079364</v>
      </c>
      <c r="AD27" s="99">
        <v>178.57142857142858</v>
      </c>
      <c r="AE27" s="99">
        <v>188.49206349206349</v>
      </c>
      <c r="AF27" s="99">
        <v>198.4126984126984</v>
      </c>
      <c r="AG27" s="99">
        <v>208.33333333333334</v>
      </c>
      <c r="AH27" s="50" t="s">
        <v>330</v>
      </c>
      <c r="AI27" s="134"/>
      <c r="AJ27" s="127"/>
      <c r="AK27" s="74"/>
      <c r="AL27" s="128"/>
      <c r="AM27" s="119">
        <v>174.41860465116281</v>
      </c>
      <c r="AN27" s="99">
        <v>186.04651162790699</v>
      </c>
      <c r="AO27" s="99">
        <v>197.67441860465118</v>
      </c>
      <c r="AP27" s="99">
        <v>209.30232558139537</v>
      </c>
      <c r="AQ27" s="99">
        <v>220.93023255813955</v>
      </c>
      <c r="AR27" s="99">
        <v>232.55813953488374</v>
      </c>
      <c r="AS27" s="99">
        <v>244.18604651162792</v>
      </c>
      <c r="AT27" s="52" t="s">
        <v>464</v>
      </c>
      <c r="AU27" s="70" t="s">
        <v>654</v>
      </c>
      <c r="AV27" s="52" t="s">
        <v>465</v>
      </c>
      <c r="AW27" s="52" t="s">
        <v>657</v>
      </c>
      <c r="AX27" s="53"/>
      <c r="AY27" s="79"/>
    </row>
    <row r="28" spans="1:51" ht="15" x14ac:dyDescent="0.2">
      <c r="A28" s="741"/>
      <c r="B28" s="41" t="s">
        <v>84</v>
      </c>
      <c r="C28" s="88">
        <v>190</v>
      </c>
      <c r="D28" s="49">
        <v>222</v>
      </c>
      <c r="E28" s="89">
        <v>70</v>
      </c>
      <c r="F28" s="63">
        <v>2.73</v>
      </c>
      <c r="G28" s="61">
        <v>40.252787505534762</v>
      </c>
      <c r="H28" s="62">
        <v>0.71879977688454932</v>
      </c>
      <c r="I28" s="165">
        <v>2.7142857142857144</v>
      </c>
      <c r="J28" s="61">
        <v>138.15789473684211</v>
      </c>
      <c r="K28" s="166">
        <v>53.346939930983858</v>
      </c>
      <c r="L28" s="122">
        <v>5.7561486132914176E-3</v>
      </c>
      <c r="M28" s="167">
        <v>0.38836572269756253</v>
      </c>
      <c r="N28" s="82" t="s">
        <v>4</v>
      </c>
      <c r="O28" s="54" t="s">
        <v>4</v>
      </c>
      <c r="P28" s="82" t="s">
        <v>19</v>
      </c>
      <c r="Q28" s="49">
        <v>300</v>
      </c>
      <c r="R28" s="49">
        <v>325</v>
      </c>
      <c r="S28" s="49">
        <v>350</v>
      </c>
      <c r="T28" s="49">
        <v>375</v>
      </c>
      <c r="U28" s="49">
        <v>400</v>
      </c>
      <c r="V28" s="49">
        <v>425</v>
      </c>
      <c r="W28" s="49">
        <v>450</v>
      </c>
      <c r="X28" s="50" t="s">
        <v>322</v>
      </c>
      <c r="Y28" s="114" t="s">
        <v>323</v>
      </c>
      <c r="Z28" s="119">
        <v>109.12698412698413</v>
      </c>
      <c r="AA28" s="99">
        <v>119.04761904761905</v>
      </c>
      <c r="AB28" s="99">
        <v>128.96825396825398</v>
      </c>
      <c r="AC28" s="99">
        <v>138.88888888888889</v>
      </c>
      <c r="AD28" s="99">
        <v>148.8095238095238</v>
      </c>
      <c r="AE28" s="99">
        <v>158.73015873015873</v>
      </c>
      <c r="AF28" s="99">
        <v>168.65079365079364</v>
      </c>
      <c r="AG28" s="99">
        <v>178.57142857142858</v>
      </c>
      <c r="AH28" s="50" t="s">
        <v>330</v>
      </c>
      <c r="AI28" s="134" t="s">
        <v>291</v>
      </c>
      <c r="AJ28" s="127" t="s">
        <v>250</v>
      </c>
      <c r="AK28" s="74" t="s">
        <v>250</v>
      </c>
      <c r="AL28" s="128" t="s">
        <v>247</v>
      </c>
      <c r="AM28" s="119">
        <v>139.53488372093022</v>
      </c>
      <c r="AN28" s="99">
        <v>151.16279069767444</v>
      </c>
      <c r="AO28" s="99">
        <v>162.79069767441862</v>
      </c>
      <c r="AP28" s="99">
        <v>174.41860465116281</v>
      </c>
      <c r="AQ28" s="99">
        <v>186.04651162790699</v>
      </c>
      <c r="AR28" s="99">
        <v>197.67441860465118</v>
      </c>
      <c r="AS28" s="99">
        <v>209.30232558139537</v>
      </c>
      <c r="AT28" s="52" t="s">
        <v>464</v>
      </c>
      <c r="AU28" s="70" t="s">
        <v>654</v>
      </c>
      <c r="AV28" s="52" t="s">
        <v>465</v>
      </c>
      <c r="AW28" s="52" t="s">
        <v>655</v>
      </c>
      <c r="AX28" s="53"/>
      <c r="AY28" s="79"/>
    </row>
    <row r="29" spans="1:51" ht="15" x14ac:dyDescent="0.2">
      <c r="A29" s="103" t="s">
        <v>425</v>
      </c>
      <c r="B29" s="41" t="s">
        <v>509</v>
      </c>
      <c r="C29" s="88">
        <v>156</v>
      </c>
      <c r="D29" s="49">
        <v>200</v>
      </c>
      <c r="E29" s="89">
        <v>57</v>
      </c>
      <c r="F29" s="63">
        <v>2.5</v>
      </c>
      <c r="G29" s="61">
        <v>64</v>
      </c>
      <c r="H29" s="62">
        <v>1.1428571428571428</v>
      </c>
      <c r="I29" s="165">
        <v>2.736842105263158</v>
      </c>
      <c r="J29" s="61">
        <v>148.76373626373626</v>
      </c>
      <c r="K29" s="166">
        <v>48.338704988859604</v>
      </c>
      <c r="L29" s="122">
        <v>-9.4736842105263189E-2</v>
      </c>
      <c r="M29" s="167">
        <v>0.29681660958071682</v>
      </c>
      <c r="N29" s="82" t="s">
        <v>482</v>
      </c>
      <c r="O29" s="54" t="s">
        <v>510</v>
      </c>
      <c r="P29" s="182"/>
      <c r="Q29" s="177">
        <v>400</v>
      </c>
      <c r="R29" s="177">
        <v>425</v>
      </c>
      <c r="S29" s="177">
        <v>450</v>
      </c>
      <c r="T29" s="177">
        <v>475</v>
      </c>
      <c r="U29" s="177">
        <v>500</v>
      </c>
      <c r="V29" s="177">
        <v>525</v>
      </c>
      <c r="W29" s="177">
        <v>550</v>
      </c>
      <c r="X29" s="60"/>
      <c r="Y29" s="115"/>
      <c r="Z29" s="174">
        <v>148.8095238095238</v>
      </c>
      <c r="AA29" s="175">
        <v>177.77777777777777</v>
      </c>
      <c r="AB29" s="175">
        <v>168.65079365079364</v>
      </c>
      <c r="AC29" s="175">
        <v>178.57142857142858</v>
      </c>
      <c r="AD29" s="175">
        <v>188.49206349206349</v>
      </c>
      <c r="AE29" s="175">
        <v>198.4126984126984</v>
      </c>
      <c r="AF29" s="175">
        <v>208.33333333333334</v>
      </c>
      <c r="AG29" s="175">
        <v>218.25396825396825</v>
      </c>
      <c r="AH29" s="60"/>
      <c r="AI29" s="134"/>
      <c r="AJ29" s="127"/>
      <c r="AK29" s="74"/>
      <c r="AL29" s="128"/>
      <c r="AM29" s="119">
        <v>186.04651162790699</v>
      </c>
      <c r="AN29" s="99">
        <v>197.67441860465118</v>
      </c>
      <c r="AO29" s="99">
        <v>209.30232558139537</v>
      </c>
      <c r="AP29" s="99">
        <v>220.93023255813955</v>
      </c>
      <c r="AQ29" s="99">
        <v>232.55813953488374</v>
      </c>
      <c r="AR29" s="99">
        <v>244.18604651162792</v>
      </c>
      <c r="AS29" s="99">
        <v>255.81395348837211</v>
      </c>
      <c r="AT29" s="52" t="s">
        <v>459</v>
      </c>
      <c r="AU29" s="70" t="s">
        <v>652</v>
      </c>
      <c r="AV29" s="52" t="s">
        <v>458</v>
      </c>
      <c r="AW29" s="52" t="s">
        <v>653</v>
      </c>
      <c r="AX29" s="53"/>
      <c r="AY29" s="79"/>
    </row>
    <row r="30" spans="1:51" ht="15" x14ac:dyDescent="0.2">
      <c r="A30" s="741" t="s">
        <v>261</v>
      </c>
      <c r="B30" s="41" t="s">
        <v>350</v>
      </c>
      <c r="C30" s="88">
        <v>180</v>
      </c>
      <c r="D30" s="49">
        <v>222</v>
      </c>
      <c r="E30" s="89">
        <v>70</v>
      </c>
      <c r="F30" s="63">
        <v>2.65</v>
      </c>
      <c r="G30" s="61">
        <v>42.719829120683521</v>
      </c>
      <c r="H30" s="62">
        <v>0.7628540914407772</v>
      </c>
      <c r="I30" s="165">
        <v>2.5714285714285716</v>
      </c>
      <c r="J30" s="61">
        <v>145.83333333333331</v>
      </c>
      <c r="K30" s="166">
        <v>51.924098451489741</v>
      </c>
      <c r="L30" s="122">
        <v>2.9649595687331432E-2</v>
      </c>
      <c r="M30" s="167">
        <v>0.36693029572386082</v>
      </c>
      <c r="N30" s="82" t="s">
        <v>43</v>
      </c>
      <c r="O30" s="54" t="s">
        <v>43</v>
      </c>
      <c r="P30" s="82"/>
      <c r="Q30" s="49">
        <v>300</v>
      </c>
      <c r="R30" s="49">
        <v>325</v>
      </c>
      <c r="S30" s="49">
        <v>350</v>
      </c>
      <c r="T30" s="49">
        <v>375</v>
      </c>
      <c r="U30" s="49">
        <v>400</v>
      </c>
      <c r="V30" s="49">
        <v>425</v>
      </c>
      <c r="W30" s="49">
        <v>450</v>
      </c>
      <c r="X30" s="50" t="s">
        <v>322</v>
      </c>
      <c r="Y30" s="114" t="s">
        <v>323</v>
      </c>
      <c r="Z30" s="119">
        <v>109.12698412698413</v>
      </c>
      <c r="AA30" s="99">
        <v>119.04761904761905</v>
      </c>
      <c r="AB30" s="99">
        <v>128.96825396825398</v>
      </c>
      <c r="AC30" s="99">
        <v>138.88888888888889</v>
      </c>
      <c r="AD30" s="99">
        <v>148.8095238095238</v>
      </c>
      <c r="AE30" s="99">
        <v>158.73015873015873</v>
      </c>
      <c r="AF30" s="99">
        <v>168.65079365079364</v>
      </c>
      <c r="AG30" s="99">
        <v>178.57142857142858</v>
      </c>
      <c r="AH30" s="50" t="s">
        <v>330</v>
      </c>
      <c r="AI30" s="134"/>
      <c r="AJ30" s="127"/>
      <c r="AK30" s="74"/>
      <c r="AL30" s="128"/>
      <c r="AM30" s="119">
        <v>139.53488372093022</v>
      </c>
      <c r="AN30" s="99">
        <v>151.16279069767444</v>
      </c>
      <c r="AO30" s="99">
        <v>162.79069767441862</v>
      </c>
      <c r="AP30" s="99">
        <v>174.41860465116281</v>
      </c>
      <c r="AQ30" s="99">
        <v>186.04651162790699</v>
      </c>
      <c r="AR30" s="99">
        <v>197.67441860465118</v>
      </c>
      <c r="AS30" s="99">
        <v>209.30232558139537</v>
      </c>
      <c r="AT30" s="52" t="s">
        <v>464</v>
      </c>
      <c r="AU30" s="70" t="s">
        <v>654</v>
      </c>
      <c r="AV30" s="52" t="s">
        <v>465</v>
      </c>
      <c r="AW30" s="52" t="s">
        <v>655</v>
      </c>
      <c r="AX30" s="53"/>
      <c r="AY30" s="79"/>
    </row>
    <row r="31" spans="1:51" ht="15" x14ac:dyDescent="0.2">
      <c r="A31" s="741"/>
      <c r="B31" s="47" t="s">
        <v>351</v>
      </c>
      <c r="C31" s="189">
        <v>160</v>
      </c>
      <c r="D31" s="190">
        <v>200</v>
      </c>
      <c r="E31" s="191">
        <v>57</v>
      </c>
      <c r="F31" s="192">
        <v>2.85</v>
      </c>
      <c r="G31" s="193">
        <v>46.168051708217909</v>
      </c>
      <c r="H31" s="194">
        <v>0.82442949478960548</v>
      </c>
      <c r="I31" s="195">
        <v>2.807017543859649</v>
      </c>
      <c r="J31" s="193">
        <v>135.97935267857142</v>
      </c>
      <c r="K31" s="196">
        <v>48.954509496061739</v>
      </c>
      <c r="L31" s="198">
        <v>1.5081563558017937E-2</v>
      </c>
      <c r="M31" s="197">
        <v>0.36552700423726098</v>
      </c>
      <c r="N31" s="199" t="s">
        <v>512</v>
      </c>
      <c r="O31" s="200" t="s">
        <v>4</v>
      </c>
      <c r="P31" s="201"/>
      <c r="Q31" s="202">
        <v>375</v>
      </c>
      <c r="R31" s="202">
        <v>400</v>
      </c>
      <c r="S31" s="202">
        <v>425</v>
      </c>
      <c r="T31" s="202">
        <v>450</v>
      </c>
      <c r="U31" s="202">
        <v>475</v>
      </c>
      <c r="V31" s="202">
        <v>500</v>
      </c>
      <c r="W31" s="202">
        <v>525</v>
      </c>
      <c r="X31" s="203"/>
      <c r="Y31" s="204"/>
      <c r="Z31" s="205">
        <v>138.88888888888889</v>
      </c>
      <c r="AA31" s="206">
        <v>166.66666666666666</v>
      </c>
      <c r="AB31" s="206">
        <v>158.73015873015873</v>
      </c>
      <c r="AC31" s="206">
        <v>168.65079365079364</v>
      </c>
      <c r="AD31" s="206">
        <v>178.57142857142858</v>
      </c>
      <c r="AE31" s="206">
        <v>188.49206349206349</v>
      </c>
      <c r="AF31" s="206">
        <v>198.4126984126984</v>
      </c>
      <c r="AG31" s="206">
        <v>208.33333333333334</v>
      </c>
      <c r="AH31" s="203"/>
      <c r="AI31" s="207"/>
      <c r="AJ31" s="208"/>
      <c r="AK31" s="209"/>
      <c r="AL31" s="210"/>
      <c r="AM31" s="211">
        <v>174.41860465116281</v>
      </c>
      <c r="AN31" s="212">
        <v>186.04651162790699</v>
      </c>
      <c r="AO31" s="212">
        <v>197.67441860465118</v>
      </c>
      <c r="AP31" s="212">
        <v>209.30232558139537</v>
      </c>
      <c r="AQ31" s="212">
        <v>220.93023255813955</v>
      </c>
      <c r="AR31" s="212">
        <v>232.55813953488374</v>
      </c>
      <c r="AS31" s="212">
        <v>244.18604651162792</v>
      </c>
      <c r="AT31" s="213" t="s">
        <v>459</v>
      </c>
      <c r="AU31" s="214" t="s">
        <v>654</v>
      </c>
      <c r="AV31" s="213" t="s">
        <v>458</v>
      </c>
      <c r="AW31" s="213" t="s">
        <v>655</v>
      </c>
      <c r="AX31" s="215"/>
      <c r="AY31" s="216"/>
    </row>
    <row r="32" spans="1:51" ht="15" x14ac:dyDescent="0.2">
      <c r="A32" s="741"/>
      <c r="B32" s="41" t="s">
        <v>352</v>
      </c>
      <c r="C32" s="88">
        <v>160</v>
      </c>
      <c r="D32" s="49">
        <v>200</v>
      </c>
      <c r="E32" s="89">
        <v>57</v>
      </c>
      <c r="F32" s="63">
        <v>2.85</v>
      </c>
      <c r="G32" s="61">
        <v>55.401662049861493</v>
      </c>
      <c r="H32" s="62">
        <v>0.98931539374752664</v>
      </c>
      <c r="I32" s="165">
        <v>2.807017543859649</v>
      </c>
      <c r="J32" s="61">
        <v>163.17522321428575</v>
      </c>
      <c r="K32" s="166">
        <v>48.954509496061739</v>
      </c>
      <c r="L32" s="122">
        <v>1.5081563558017937E-2</v>
      </c>
      <c r="M32" s="167">
        <v>0.30460583686438414</v>
      </c>
      <c r="N32" s="82" t="s">
        <v>4</v>
      </c>
      <c r="O32" s="54" t="s">
        <v>4</v>
      </c>
      <c r="P32" s="182"/>
      <c r="Q32" s="177">
        <v>450</v>
      </c>
      <c r="R32" s="177">
        <v>475</v>
      </c>
      <c r="S32" s="177">
        <v>500</v>
      </c>
      <c r="T32" s="177">
        <v>525</v>
      </c>
      <c r="U32" s="177">
        <v>550</v>
      </c>
      <c r="V32" s="177">
        <v>575</v>
      </c>
      <c r="W32" s="177">
        <v>600</v>
      </c>
      <c r="X32" s="60"/>
      <c r="Y32" s="115"/>
      <c r="Z32" s="183"/>
      <c r="AA32" s="184"/>
      <c r="AB32" s="184"/>
      <c r="AC32" s="184"/>
      <c r="AD32" s="184"/>
      <c r="AE32" s="184"/>
      <c r="AF32" s="184"/>
      <c r="AG32" s="184"/>
      <c r="AH32" s="60"/>
      <c r="AI32" s="134"/>
      <c r="AJ32" s="127"/>
      <c r="AK32" s="74"/>
      <c r="AL32" s="128"/>
      <c r="AM32" s="119">
        <v>209.30232558139537</v>
      </c>
      <c r="AN32" s="99">
        <v>220.93023255813955</v>
      </c>
      <c r="AO32" s="99">
        <v>232.55813953488374</v>
      </c>
      <c r="AP32" s="99">
        <v>244.18604651162792</v>
      </c>
      <c r="AQ32" s="99">
        <v>255.81395348837211</v>
      </c>
      <c r="AR32" s="99">
        <v>267.44186046511629</v>
      </c>
      <c r="AS32" s="99">
        <v>279.06976744186045</v>
      </c>
      <c r="AT32" s="52" t="s">
        <v>459</v>
      </c>
      <c r="AU32" s="70" t="s">
        <v>654</v>
      </c>
      <c r="AV32" s="52" t="s">
        <v>458</v>
      </c>
      <c r="AW32" s="52" t="s">
        <v>655</v>
      </c>
      <c r="AX32" s="53"/>
      <c r="AY32" s="79"/>
    </row>
    <row r="33" spans="1:51" ht="15" x14ac:dyDescent="0.2">
      <c r="A33" s="741"/>
      <c r="B33" s="41" t="s">
        <v>85</v>
      </c>
      <c r="C33" s="88">
        <v>200</v>
      </c>
      <c r="D33" s="49">
        <v>240</v>
      </c>
      <c r="E33" s="89">
        <v>76</v>
      </c>
      <c r="F33" s="64">
        <v>2.6666666666666665</v>
      </c>
      <c r="G33" s="61">
        <v>38.671875</v>
      </c>
      <c r="H33" s="62">
        <v>0.6905691964285714</v>
      </c>
      <c r="I33" s="165">
        <v>2.6315789473684212</v>
      </c>
      <c r="J33" s="61">
        <v>141.82142857142856</v>
      </c>
      <c r="K33" s="166">
        <v>54.732805519176516</v>
      </c>
      <c r="L33" s="122">
        <v>1.315789473684198E-2</v>
      </c>
      <c r="M33" s="167">
        <v>0.39107331535232981</v>
      </c>
      <c r="N33" s="82" t="s">
        <v>45</v>
      </c>
      <c r="O33" s="54" t="s">
        <v>45</v>
      </c>
      <c r="P33" s="82" t="s">
        <v>19</v>
      </c>
      <c r="Q33" s="49">
        <v>275</v>
      </c>
      <c r="R33" s="49">
        <v>300</v>
      </c>
      <c r="S33" s="49">
        <v>325</v>
      </c>
      <c r="T33" s="49">
        <v>350</v>
      </c>
      <c r="U33" s="49">
        <v>375</v>
      </c>
      <c r="V33" s="49">
        <v>400</v>
      </c>
      <c r="W33" s="49">
        <v>425</v>
      </c>
      <c r="X33" s="50" t="s">
        <v>324</v>
      </c>
      <c r="Y33" s="114" t="s">
        <v>325</v>
      </c>
      <c r="Z33" s="119">
        <v>105.48523206751054</v>
      </c>
      <c r="AA33" s="99">
        <v>116.03375527426159</v>
      </c>
      <c r="AB33" s="99">
        <v>126.58227848101265</v>
      </c>
      <c r="AC33" s="99">
        <v>137.13080168776369</v>
      </c>
      <c r="AD33" s="99">
        <v>147.67932489451476</v>
      </c>
      <c r="AE33" s="99">
        <v>158.22784810126581</v>
      </c>
      <c r="AF33" s="99">
        <v>168.77637130801688</v>
      </c>
      <c r="AG33" s="99">
        <v>179.32489451476792</v>
      </c>
      <c r="AH33" s="50" t="s">
        <v>329</v>
      </c>
      <c r="AI33" s="134" t="s">
        <v>291</v>
      </c>
      <c r="AJ33" s="127" t="s">
        <v>248</v>
      </c>
      <c r="AK33" s="74" t="s">
        <v>250</v>
      </c>
      <c r="AL33" s="128" t="s">
        <v>247</v>
      </c>
      <c r="AM33" s="174">
        <v>127.90697674418605</v>
      </c>
      <c r="AN33" s="175">
        <v>139.53488372093022</v>
      </c>
      <c r="AO33" s="175">
        <v>151.16279069767444</v>
      </c>
      <c r="AP33" s="175">
        <v>162.79069767441862</v>
      </c>
      <c r="AQ33" s="175">
        <v>174.41860465116281</v>
      </c>
      <c r="AR33" s="175">
        <v>186.04651162790699</v>
      </c>
      <c r="AS33" s="175">
        <v>197.67441860465118</v>
      </c>
      <c r="AT33" s="76"/>
      <c r="AU33" s="176" t="s">
        <v>654</v>
      </c>
      <c r="AV33" s="76"/>
      <c r="AW33" s="177" t="s">
        <v>655</v>
      </c>
      <c r="AX33" s="53"/>
      <c r="AY33" s="79"/>
    </row>
    <row r="34" spans="1:51" ht="15" x14ac:dyDescent="0.2">
      <c r="A34" s="741"/>
      <c r="B34" s="41" t="s">
        <v>271</v>
      </c>
      <c r="C34" s="88">
        <v>190</v>
      </c>
      <c r="D34" s="49">
        <v>240</v>
      </c>
      <c r="E34" s="89">
        <v>76</v>
      </c>
      <c r="F34" s="64">
        <v>2.68</v>
      </c>
      <c r="G34" s="61">
        <v>38.28803742481621</v>
      </c>
      <c r="H34" s="62">
        <v>0.68371495401457516</v>
      </c>
      <c r="I34" s="165">
        <v>2.5</v>
      </c>
      <c r="J34" s="61">
        <v>149.28571428571428</v>
      </c>
      <c r="K34" s="166">
        <v>53.346939930983858</v>
      </c>
      <c r="L34" s="122">
        <v>6.7164179104477667E-2</v>
      </c>
      <c r="M34" s="167">
        <v>0.38307697343741903</v>
      </c>
      <c r="N34" s="82" t="s">
        <v>45</v>
      </c>
      <c r="O34" s="54" t="s">
        <v>45</v>
      </c>
      <c r="P34" s="82" t="s">
        <v>27</v>
      </c>
      <c r="Q34" s="49">
        <v>275</v>
      </c>
      <c r="R34" s="49">
        <v>300</v>
      </c>
      <c r="S34" s="49">
        <v>325</v>
      </c>
      <c r="T34" s="49">
        <v>350</v>
      </c>
      <c r="U34" s="49">
        <v>375</v>
      </c>
      <c r="V34" s="49">
        <v>400</v>
      </c>
      <c r="W34" s="49">
        <v>425</v>
      </c>
      <c r="X34" s="50" t="s">
        <v>324</v>
      </c>
      <c r="Y34" s="114" t="s">
        <v>325</v>
      </c>
      <c r="Z34" s="119">
        <v>105.48523206751054</v>
      </c>
      <c r="AA34" s="99">
        <v>116.03375527426159</v>
      </c>
      <c r="AB34" s="99">
        <v>126.58227848101265</v>
      </c>
      <c r="AC34" s="99">
        <v>137.13080168776369</v>
      </c>
      <c r="AD34" s="99">
        <v>147.67932489451476</v>
      </c>
      <c r="AE34" s="99">
        <v>158.22784810126581</v>
      </c>
      <c r="AF34" s="99">
        <v>168.77637130801688</v>
      </c>
      <c r="AG34" s="99">
        <v>179.32489451476792</v>
      </c>
      <c r="AH34" s="50" t="s">
        <v>329</v>
      </c>
      <c r="AI34" s="134" t="s">
        <v>291</v>
      </c>
      <c r="AJ34" s="127" t="s">
        <v>248</v>
      </c>
      <c r="AK34" s="74" t="s">
        <v>245</v>
      </c>
      <c r="AL34" s="128" t="s">
        <v>245</v>
      </c>
      <c r="AM34" s="174">
        <v>127.90697674418605</v>
      </c>
      <c r="AN34" s="175">
        <v>139.53488372093022</v>
      </c>
      <c r="AO34" s="175">
        <v>151.16279069767444</v>
      </c>
      <c r="AP34" s="175">
        <v>162.79069767441862</v>
      </c>
      <c r="AQ34" s="175">
        <v>174.41860465116281</v>
      </c>
      <c r="AR34" s="175">
        <v>186.04651162790699</v>
      </c>
      <c r="AS34" s="175">
        <v>197.67441860465118</v>
      </c>
      <c r="AT34" s="76"/>
      <c r="AU34" s="176" t="s">
        <v>654</v>
      </c>
      <c r="AV34" s="76"/>
      <c r="AW34" s="177" t="s">
        <v>655</v>
      </c>
      <c r="AX34" s="53"/>
      <c r="AY34" s="79"/>
    </row>
    <row r="35" spans="1:51" ht="15" x14ac:dyDescent="0.2">
      <c r="A35" s="741"/>
      <c r="B35" s="41" t="s">
        <v>46</v>
      </c>
      <c r="C35" s="88">
        <v>180</v>
      </c>
      <c r="D35" s="49">
        <v>222</v>
      </c>
      <c r="E35" s="89">
        <v>70</v>
      </c>
      <c r="F35" s="64">
        <v>2.6470588235294117</v>
      </c>
      <c r="G35" s="61">
        <v>42.814814814814817</v>
      </c>
      <c r="H35" s="62">
        <v>0.76455026455026454</v>
      </c>
      <c r="I35" s="165">
        <v>2.5714285714285716</v>
      </c>
      <c r="J35" s="61">
        <v>145.83333333333331</v>
      </c>
      <c r="K35" s="166">
        <v>51.924098451489741</v>
      </c>
      <c r="L35" s="122">
        <v>2.857142857142847E-2</v>
      </c>
      <c r="M35" s="167">
        <v>0.36652304789286877</v>
      </c>
      <c r="N35" s="82" t="s">
        <v>45</v>
      </c>
      <c r="O35" s="54" t="s">
        <v>45</v>
      </c>
      <c r="P35" s="82" t="s">
        <v>19</v>
      </c>
      <c r="Q35" s="49">
        <v>300</v>
      </c>
      <c r="R35" s="49">
        <v>325</v>
      </c>
      <c r="S35" s="49">
        <v>350</v>
      </c>
      <c r="T35" s="49">
        <v>375</v>
      </c>
      <c r="U35" s="49">
        <v>400</v>
      </c>
      <c r="V35" s="49">
        <v>425</v>
      </c>
      <c r="W35" s="49">
        <v>450</v>
      </c>
      <c r="X35" s="50" t="s">
        <v>322</v>
      </c>
      <c r="Y35" s="114" t="s">
        <v>323</v>
      </c>
      <c r="Z35" s="119">
        <v>109.12698412698413</v>
      </c>
      <c r="AA35" s="99">
        <v>119.04761904761905</v>
      </c>
      <c r="AB35" s="99">
        <v>128.96825396825398</v>
      </c>
      <c r="AC35" s="99">
        <v>138.88888888888889</v>
      </c>
      <c r="AD35" s="99">
        <v>148.8095238095238</v>
      </c>
      <c r="AE35" s="99">
        <v>158.73015873015873</v>
      </c>
      <c r="AF35" s="99">
        <v>168.65079365079364</v>
      </c>
      <c r="AG35" s="99">
        <v>178.57142857142858</v>
      </c>
      <c r="AH35" s="50" t="s">
        <v>330</v>
      </c>
      <c r="AI35" s="134" t="s">
        <v>291</v>
      </c>
      <c r="AJ35" s="127" t="s">
        <v>250</v>
      </c>
      <c r="AK35" s="74" t="s">
        <v>250</v>
      </c>
      <c r="AL35" s="128" t="s">
        <v>247</v>
      </c>
      <c r="AM35" s="119">
        <v>139.53488372093022</v>
      </c>
      <c r="AN35" s="99">
        <v>151.16279069767444</v>
      </c>
      <c r="AO35" s="99">
        <v>162.79069767441862</v>
      </c>
      <c r="AP35" s="99">
        <v>174.41860465116281</v>
      </c>
      <c r="AQ35" s="99">
        <v>186.04651162790699</v>
      </c>
      <c r="AR35" s="99">
        <v>197.67441860465118</v>
      </c>
      <c r="AS35" s="99">
        <v>209.30232558139537</v>
      </c>
      <c r="AT35" s="52" t="s">
        <v>464</v>
      </c>
      <c r="AU35" s="70" t="s">
        <v>654</v>
      </c>
      <c r="AV35" s="52" t="s">
        <v>465</v>
      </c>
      <c r="AW35" s="52" t="s">
        <v>655</v>
      </c>
      <c r="AX35" s="53"/>
      <c r="AY35" s="79"/>
    </row>
    <row r="36" spans="1:51" ht="15" x14ac:dyDescent="0.2">
      <c r="A36" s="103" t="s">
        <v>353</v>
      </c>
      <c r="B36" s="41" t="s">
        <v>624</v>
      </c>
      <c r="C36" s="88">
        <v>170</v>
      </c>
      <c r="D36" s="49">
        <v>216</v>
      </c>
      <c r="E36" s="89">
        <v>63</v>
      </c>
      <c r="F36" s="63">
        <v>2.69</v>
      </c>
      <c r="G36" s="61">
        <v>46.986636447810291</v>
      </c>
      <c r="H36" s="62">
        <v>0.83904707942518375</v>
      </c>
      <c r="I36" s="165">
        <v>2.6984126984126986</v>
      </c>
      <c r="J36" s="61">
        <v>141.75</v>
      </c>
      <c r="K36" s="166">
        <v>50.461153375641345</v>
      </c>
      <c r="L36" s="122">
        <v>-3.1273971794418772E-3</v>
      </c>
      <c r="M36" s="167">
        <v>0.35487713092934692</v>
      </c>
      <c r="N36" s="82" t="s">
        <v>407</v>
      </c>
      <c r="O36" s="54" t="s">
        <v>4</v>
      </c>
      <c r="P36" s="82"/>
      <c r="Q36" s="49">
        <v>340</v>
      </c>
      <c r="R36" s="49">
        <v>365</v>
      </c>
      <c r="S36" s="49">
        <v>390</v>
      </c>
      <c r="T36" s="49">
        <v>415</v>
      </c>
      <c r="U36" s="49">
        <v>440</v>
      </c>
      <c r="V36" s="49">
        <v>465</v>
      </c>
      <c r="W36" s="49">
        <v>490</v>
      </c>
      <c r="X36" s="50" t="s">
        <v>321</v>
      </c>
      <c r="Y36" s="115"/>
      <c r="Z36" s="119">
        <v>121.15384615384615</v>
      </c>
      <c r="AA36" s="99">
        <v>130.76923076923077</v>
      </c>
      <c r="AB36" s="99">
        <v>140.38461538461539</v>
      </c>
      <c r="AC36" s="99">
        <v>150</v>
      </c>
      <c r="AD36" s="99">
        <v>159.61538461538461</v>
      </c>
      <c r="AE36" s="99">
        <v>169.23076923076923</v>
      </c>
      <c r="AF36" s="99">
        <v>178.84615384615384</v>
      </c>
      <c r="AG36" s="99">
        <v>188.46153846153845</v>
      </c>
      <c r="AH36" s="50" t="s">
        <v>331</v>
      </c>
      <c r="AI36" s="134"/>
      <c r="AJ36" s="127"/>
      <c r="AK36" s="74"/>
      <c r="AL36" s="128"/>
      <c r="AM36" s="119">
        <v>158.13953488372093</v>
      </c>
      <c r="AN36" s="99">
        <v>169.76744186046511</v>
      </c>
      <c r="AO36" s="99">
        <v>181.3953488372093</v>
      </c>
      <c r="AP36" s="99">
        <v>193.02325581395348</v>
      </c>
      <c r="AQ36" s="99">
        <v>204.6511627906977</v>
      </c>
      <c r="AR36" s="99">
        <v>216.27906976744188</v>
      </c>
      <c r="AS36" s="99">
        <v>227.90697674418607</v>
      </c>
      <c r="AT36" s="52" t="s">
        <v>460</v>
      </c>
      <c r="AU36" s="70" t="s">
        <v>654</v>
      </c>
      <c r="AV36" s="52" t="s">
        <v>461</v>
      </c>
      <c r="AW36" s="52" t="s">
        <v>655</v>
      </c>
      <c r="AX36" s="53"/>
      <c r="AY36" s="79"/>
    </row>
    <row r="37" spans="1:51" ht="15" x14ac:dyDescent="0.2">
      <c r="A37" s="738" t="s">
        <v>545</v>
      </c>
      <c r="B37" s="41" t="s">
        <v>546</v>
      </c>
      <c r="C37" s="88">
        <v>200</v>
      </c>
      <c r="D37" s="49">
        <v>222</v>
      </c>
      <c r="E37" s="89">
        <v>70</v>
      </c>
      <c r="F37" s="63">
        <v>2.97</v>
      </c>
      <c r="G37" s="61">
        <v>36.844312938589027</v>
      </c>
      <c r="H37" s="62">
        <v>0.65793415961766122</v>
      </c>
      <c r="I37" s="165">
        <v>2.8571428571428572</v>
      </c>
      <c r="J37" s="61">
        <v>142.1875</v>
      </c>
      <c r="K37" s="166">
        <v>54.732805519176516</v>
      </c>
      <c r="L37" s="122">
        <v>3.7999037999038039E-2</v>
      </c>
      <c r="M37" s="167">
        <v>0.40013891050327199</v>
      </c>
      <c r="N37" s="82" t="s">
        <v>10</v>
      </c>
      <c r="O37" s="54" t="s">
        <v>10</v>
      </c>
      <c r="P37" s="82" t="s">
        <v>27</v>
      </c>
      <c r="Q37" s="49">
        <v>325</v>
      </c>
      <c r="R37" s="49">
        <v>350</v>
      </c>
      <c r="S37" s="49">
        <v>375</v>
      </c>
      <c r="T37" s="49">
        <v>400</v>
      </c>
      <c r="U37" s="49">
        <v>425</v>
      </c>
      <c r="V37" s="49">
        <v>450</v>
      </c>
      <c r="W37" s="49">
        <v>475</v>
      </c>
      <c r="X37" s="50" t="s">
        <v>322</v>
      </c>
      <c r="Y37" s="114" t="s">
        <v>323</v>
      </c>
      <c r="Z37" s="119">
        <v>119.04761904761905</v>
      </c>
      <c r="AA37" s="99">
        <v>128.96825396825398</v>
      </c>
      <c r="AB37" s="99">
        <v>138.88888888888889</v>
      </c>
      <c r="AC37" s="99">
        <v>148.8095238095238</v>
      </c>
      <c r="AD37" s="99">
        <v>158.73015873015873</v>
      </c>
      <c r="AE37" s="99">
        <v>168.65079365079364</v>
      </c>
      <c r="AF37" s="99">
        <v>178.57142857142858</v>
      </c>
      <c r="AG37" s="99">
        <v>188.49206349206349</v>
      </c>
      <c r="AH37" s="50" t="s">
        <v>330</v>
      </c>
      <c r="AI37" s="134"/>
      <c r="AJ37" s="127"/>
      <c r="AK37" s="74"/>
      <c r="AL37" s="128"/>
      <c r="AM37" s="119">
        <v>151.16279069767444</v>
      </c>
      <c r="AN37" s="99">
        <v>162.79069767441862</v>
      </c>
      <c r="AO37" s="99">
        <v>174.41860465116281</v>
      </c>
      <c r="AP37" s="99">
        <v>186.04651162790699</v>
      </c>
      <c r="AQ37" s="99">
        <v>197.67441860465118</v>
      </c>
      <c r="AR37" s="99">
        <v>209.30232558139537</v>
      </c>
      <c r="AS37" s="99">
        <v>220.93023255813955</v>
      </c>
      <c r="AT37" s="52" t="s">
        <v>464</v>
      </c>
      <c r="AU37" s="70" t="s">
        <v>654</v>
      </c>
      <c r="AV37" s="52" t="s">
        <v>465</v>
      </c>
      <c r="AW37" s="52" t="s">
        <v>655</v>
      </c>
      <c r="AX37" s="53"/>
      <c r="AY37" s="79"/>
    </row>
    <row r="38" spans="1:51" ht="15" x14ac:dyDescent="0.2">
      <c r="A38" s="739"/>
      <c r="B38" s="41" t="s">
        <v>547</v>
      </c>
      <c r="C38" s="88">
        <v>185</v>
      </c>
      <c r="D38" s="49">
        <v>216</v>
      </c>
      <c r="E38" s="89">
        <v>63</v>
      </c>
      <c r="F38" s="63">
        <v>2.97</v>
      </c>
      <c r="G38" s="61">
        <v>42.512668775295026</v>
      </c>
      <c r="H38" s="62">
        <v>0.7591547995588398</v>
      </c>
      <c r="I38" s="165">
        <v>2.9365079365079363</v>
      </c>
      <c r="J38" s="61">
        <v>143.66554054054055</v>
      </c>
      <c r="K38" s="166">
        <v>52.640326746706272</v>
      </c>
      <c r="L38" s="122">
        <v>1.1276789054566971E-2</v>
      </c>
      <c r="M38" s="167">
        <v>0.37058790029681221</v>
      </c>
      <c r="N38" s="82" t="s">
        <v>10</v>
      </c>
      <c r="O38" s="54" t="s">
        <v>10</v>
      </c>
      <c r="P38" s="82" t="s">
        <v>27</v>
      </c>
      <c r="Q38" s="49">
        <v>375</v>
      </c>
      <c r="R38" s="49">
        <v>400</v>
      </c>
      <c r="S38" s="49">
        <v>425</v>
      </c>
      <c r="T38" s="49">
        <v>450</v>
      </c>
      <c r="U38" s="49">
        <v>475</v>
      </c>
      <c r="V38" s="49">
        <v>500</v>
      </c>
      <c r="W38" s="49">
        <v>525</v>
      </c>
      <c r="X38" s="50" t="s">
        <v>321</v>
      </c>
      <c r="Y38" s="115"/>
      <c r="Z38" s="119">
        <v>134.61538461538461</v>
      </c>
      <c r="AA38" s="99">
        <v>144.23076923076923</v>
      </c>
      <c r="AB38" s="99">
        <v>153.84615384615384</v>
      </c>
      <c r="AC38" s="99">
        <v>163.46153846153845</v>
      </c>
      <c r="AD38" s="99">
        <v>173.07692307692307</v>
      </c>
      <c r="AE38" s="99">
        <v>182.69230769230768</v>
      </c>
      <c r="AF38" s="99">
        <v>192.30769230769229</v>
      </c>
      <c r="AG38" s="99">
        <v>201.92307692307691</v>
      </c>
      <c r="AH38" s="50" t="s">
        <v>331</v>
      </c>
      <c r="AI38" s="134"/>
      <c r="AJ38" s="127"/>
      <c r="AK38" s="74"/>
      <c r="AL38" s="128"/>
      <c r="AM38" s="119">
        <v>174.41860465116281</v>
      </c>
      <c r="AN38" s="99">
        <v>186.04651162790699</v>
      </c>
      <c r="AO38" s="99">
        <v>197.67441860465118</v>
      </c>
      <c r="AP38" s="99">
        <v>209.30232558139537</v>
      </c>
      <c r="AQ38" s="99">
        <v>220.93023255813955</v>
      </c>
      <c r="AR38" s="99">
        <v>232.55813953488374</v>
      </c>
      <c r="AS38" s="99">
        <v>244.18604651162792</v>
      </c>
      <c r="AT38" s="52" t="s">
        <v>460</v>
      </c>
      <c r="AU38" s="70" t="s">
        <v>654</v>
      </c>
      <c r="AV38" s="52" t="s">
        <v>461</v>
      </c>
      <c r="AW38" s="52" t="s">
        <v>655</v>
      </c>
      <c r="AX38" s="53"/>
      <c r="AY38" s="79"/>
    </row>
    <row r="39" spans="1:51" ht="15" x14ac:dyDescent="0.2">
      <c r="A39" s="103" t="s">
        <v>423</v>
      </c>
      <c r="B39" s="41" t="s">
        <v>424</v>
      </c>
      <c r="C39" s="88">
        <v>127</v>
      </c>
      <c r="D39" s="49">
        <v>200</v>
      </c>
      <c r="E39" s="77">
        <v>51</v>
      </c>
      <c r="F39" s="63">
        <v>2.7</v>
      </c>
      <c r="G39" s="61">
        <v>58.299039780521255</v>
      </c>
      <c r="H39" s="62">
        <v>1.0410542817950224</v>
      </c>
      <c r="I39" s="165">
        <v>2.4901960784313726</v>
      </c>
      <c r="J39" s="61">
        <v>155.43096175478067</v>
      </c>
      <c r="K39" s="166">
        <v>43.614869024221541</v>
      </c>
      <c r="L39" s="122">
        <v>7.770515613652873E-2</v>
      </c>
      <c r="M39" s="167">
        <v>0.3042476676568534</v>
      </c>
      <c r="N39" s="82" t="s">
        <v>287</v>
      </c>
      <c r="O39" s="54" t="s">
        <v>287</v>
      </c>
      <c r="P39" s="182"/>
      <c r="Q39" s="177">
        <v>425</v>
      </c>
      <c r="R39" s="177">
        <v>450</v>
      </c>
      <c r="S39" s="177">
        <v>475</v>
      </c>
      <c r="T39" s="177">
        <v>500</v>
      </c>
      <c r="U39" s="177">
        <v>525</v>
      </c>
      <c r="V39" s="177">
        <v>550</v>
      </c>
      <c r="W39" s="177">
        <v>575</v>
      </c>
      <c r="X39" s="60"/>
      <c r="Y39" s="115"/>
      <c r="Z39" s="183"/>
      <c r="AA39" s="184"/>
      <c r="AB39" s="184"/>
      <c r="AC39" s="184"/>
      <c r="AD39" s="184"/>
      <c r="AE39" s="184"/>
      <c r="AF39" s="184"/>
      <c r="AG39" s="184"/>
      <c r="AH39" s="60"/>
      <c r="AI39" s="134"/>
      <c r="AJ39" s="127"/>
      <c r="AK39" s="74"/>
      <c r="AL39" s="128"/>
      <c r="AM39" s="119">
        <v>197.67441860465118</v>
      </c>
      <c r="AN39" s="99">
        <v>209.30232558139537</v>
      </c>
      <c r="AO39" s="99">
        <v>220.93023255813955</v>
      </c>
      <c r="AP39" s="99">
        <v>232.55813953488374</v>
      </c>
      <c r="AQ39" s="99">
        <v>244.18604651162792</v>
      </c>
      <c r="AR39" s="99">
        <v>255.81395348837211</v>
      </c>
      <c r="AS39" s="99">
        <v>267.44186046511629</v>
      </c>
      <c r="AT39" s="157" t="s">
        <v>480</v>
      </c>
      <c r="AU39" s="70" t="s">
        <v>654</v>
      </c>
      <c r="AV39" s="76"/>
      <c r="AW39" s="52" t="s">
        <v>655</v>
      </c>
      <c r="AX39" s="53"/>
      <c r="AY39" s="79"/>
    </row>
    <row r="40" spans="1:51" ht="15" x14ac:dyDescent="0.2">
      <c r="A40" s="103" t="s">
        <v>86</v>
      </c>
      <c r="B40" s="41" t="s">
        <v>22</v>
      </c>
      <c r="C40" s="88">
        <v>190</v>
      </c>
      <c r="D40" s="49">
        <v>222</v>
      </c>
      <c r="E40" s="89">
        <v>70</v>
      </c>
      <c r="F40" s="63">
        <v>2.8</v>
      </c>
      <c r="G40" s="61">
        <v>41.454081632653065</v>
      </c>
      <c r="H40" s="62">
        <v>0.74025145772594758</v>
      </c>
      <c r="I40" s="165">
        <v>2.7142857142857144</v>
      </c>
      <c r="J40" s="61">
        <v>149.67105263157893</v>
      </c>
      <c r="K40" s="166">
        <v>53.346939930983858</v>
      </c>
      <c r="L40" s="122">
        <v>3.0612244897959075E-2</v>
      </c>
      <c r="M40" s="167">
        <v>0.36768352444739638</v>
      </c>
      <c r="N40" s="82" t="s">
        <v>10</v>
      </c>
      <c r="O40" s="54" t="s">
        <v>6</v>
      </c>
      <c r="P40" s="82" t="s">
        <v>18</v>
      </c>
      <c r="Q40" s="49">
        <v>325</v>
      </c>
      <c r="R40" s="49">
        <v>350</v>
      </c>
      <c r="S40" s="49">
        <v>375</v>
      </c>
      <c r="T40" s="49">
        <v>400</v>
      </c>
      <c r="U40" s="49">
        <v>425</v>
      </c>
      <c r="V40" s="49">
        <v>450</v>
      </c>
      <c r="W40" s="49">
        <v>475</v>
      </c>
      <c r="X40" s="50" t="s">
        <v>322</v>
      </c>
      <c r="Y40" s="114" t="s">
        <v>323</v>
      </c>
      <c r="Z40" s="119">
        <v>119.04761904761905</v>
      </c>
      <c r="AA40" s="99">
        <v>128.96825396825398</v>
      </c>
      <c r="AB40" s="99">
        <v>138.88888888888889</v>
      </c>
      <c r="AC40" s="99">
        <v>148.8095238095238</v>
      </c>
      <c r="AD40" s="99">
        <v>158.73015873015873</v>
      </c>
      <c r="AE40" s="99">
        <v>168.65079365079364</v>
      </c>
      <c r="AF40" s="99">
        <v>178.57142857142858</v>
      </c>
      <c r="AG40" s="99">
        <v>188.49206349206349</v>
      </c>
      <c r="AH40" s="50" t="s">
        <v>330</v>
      </c>
      <c r="AI40" s="134" t="s">
        <v>291</v>
      </c>
      <c r="AJ40" s="127" t="s">
        <v>250</v>
      </c>
      <c r="AK40" s="74" t="s">
        <v>251</v>
      </c>
      <c r="AL40" s="128" t="s">
        <v>245</v>
      </c>
      <c r="AM40" s="119">
        <v>151.16279069767444</v>
      </c>
      <c r="AN40" s="99">
        <v>162.79069767441862</v>
      </c>
      <c r="AO40" s="99">
        <v>174.41860465116281</v>
      </c>
      <c r="AP40" s="99">
        <v>186.04651162790699</v>
      </c>
      <c r="AQ40" s="99">
        <v>197.67441860465118</v>
      </c>
      <c r="AR40" s="99">
        <v>209.30232558139537</v>
      </c>
      <c r="AS40" s="99">
        <v>220.93023255813955</v>
      </c>
      <c r="AT40" s="52" t="s">
        <v>464</v>
      </c>
      <c r="AU40" s="70" t="s">
        <v>654</v>
      </c>
      <c r="AV40" s="52" t="s">
        <v>465</v>
      </c>
      <c r="AW40" s="52" t="s">
        <v>655</v>
      </c>
      <c r="AX40" s="53"/>
      <c r="AY40" s="79"/>
    </row>
    <row r="41" spans="1:51" ht="15" x14ac:dyDescent="0.2">
      <c r="A41" s="738" t="s">
        <v>87</v>
      </c>
      <c r="B41" s="217" t="s">
        <v>625</v>
      </c>
      <c r="C41" s="88">
        <v>149</v>
      </c>
      <c r="D41" s="49">
        <v>200</v>
      </c>
      <c r="E41" s="89">
        <v>57</v>
      </c>
      <c r="F41" s="63">
        <v>2.73</v>
      </c>
      <c r="G41" s="61">
        <v>57.024782299507578</v>
      </c>
      <c r="H41" s="62">
        <v>1.0182996839197782</v>
      </c>
      <c r="I41" s="165">
        <v>2.6140350877192984</v>
      </c>
      <c r="J41" s="61">
        <v>165.48717641418983</v>
      </c>
      <c r="K41" s="166">
        <v>47.241735785214331</v>
      </c>
      <c r="L41" s="122">
        <v>4.2477989846410845E-2</v>
      </c>
      <c r="M41" s="167">
        <v>0.29813484280056002</v>
      </c>
      <c r="N41" s="82" t="s">
        <v>67</v>
      </c>
      <c r="O41" s="54" t="s">
        <v>67</v>
      </c>
      <c r="P41" s="185"/>
      <c r="Q41" s="177">
        <v>425</v>
      </c>
      <c r="R41" s="177">
        <v>450</v>
      </c>
      <c r="S41" s="177">
        <v>475</v>
      </c>
      <c r="T41" s="177">
        <v>500</v>
      </c>
      <c r="U41" s="177">
        <v>525</v>
      </c>
      <c r="V41" s="177">
        <v>550</v>
      </c>
      <c r="W41" s="177">
        <v>575</v>
      </c>
      <c r="X41" s="186"/>
      <c r="Y41" s="187"/>
      <c r="Z41" s="183"/>
      <c r="AA41" s="184"/>
      <c r="AB41" s="184"/>
      <c r="AC41" s="184"/>
      <c r="AD41" s="184"/>
      <c r="AE41" s="184"/>
      <c r="AF41" s="184"/>
      <c r="AG41" s="184"/>
      <c r="AH41" s="60"/>
      <c r="AI41" s="134"/>
      <c r="AJ41" s="127"/>
      <c r="AK41" s="74"/>
      <c r="AL41" s="128"/>
      <c r="AM41" s="119">
        <v>197.67441860465118</v>
      </c>
      <c r="AN41" s="99">
        <v>209.30232558139537</v>
      </c>
      <c r="AO41" s="99">
        <v>220.93023255813955</v>
      </c>
      <c r="AP41" s="99">
        <v>232.55813953488374</v>
      </c>
      <c r="AQ41" s="99">
        <v>244.18604651162792</v>
      </c>
      <c r="AR41" s="99">
        <v>255.81395348837211</v>
      </c>
      <c r="AS41" s="99">
        <v>267.44186046511629</v>
      </c>
      <c r="AT41" s="52" t="s">
        <v>459</v>
      </c>
      <c r="AU41" s="70" t="s">
        <v>654</v>
      </c>
      <c r="AV41" s="52" t="s">
        <v>458</v>
      </c>
      <c r="AW41" s="52" t="s">
        <v>655</v>
      </c>
      <c r="AX41" s="53"/>
      <c r="AY41" s="79"/>
    </row>
    <row r="42" spans="1:51" ht="15" x14ac:dyDescent="0.2">
      <c r="A42" s="772"/>
      <c r="B42" s="41" t="s">
        <v>542</v>
      </c>
      <c r="C42" s="88">
        <v>160</v>
      </c>
      <c r="D42" s="49">
        <v>200</v>
      </c>
      <c r="E42" s="89">
        <v>57</v>
      </c>
      <c r="F42" s="63">
        <v>3.02</v>
      </c>
      <c r="G42" s="61">
        <v>49.339941230647781</v>
      </c>
      <c r="H42" s="62">
        <v>0.88107037911871033</v>
      </c>
      <c r="I42" s="165">
        <v>2.807017543859649</v>
      </c>
      <c r="J42" s="61">
        <v>163.17522321428575</v>
      </c>
      <c r="K42" s="166">
        <v>48.954509496061739</v>
      </c>
      <c r="L42" s="122">
        <v>7.0523992099453994E-2</v>
      </c>
      <c r="M42" s="167">
        <v>0.32277530783524211</v>
      </c>
      <c r="N42" s="82" t="s">
        <v>39</v>
      </c>
      <c r="O42" s="54" t="s">
        <v>39</v>
      </c>
      <c r="P42" s="182"/>
      <c r="Q42" s="177">
        <v>450</v>
      </c>
      <c r="R42" s="177">
        <v>475</v>
      </c>
      <c r="S42" s="177">
        <v>500</v>
      </c>
      <c r="T42" s="177">
        <v>525</v>
      </c>
      <c r="U42" s="177">
        <v>550</v>
      </c>
      <c r="V42" s="177">
        <v>575</v>
      </c>
      <c r="W42" s="177">
        <v>600</v>
      </c>
      <c r="X42" s="60"/>
      <c r="Y42" s="115"/>
      <c r="Z42" s="183"/>
      <c r="AA42" s="184"/>
      <c r="AB42" s="184"/>
      <c r="AC42" s="184"/>
      <c r="AD42" s="184"/>
      <c r="AE42" s="184"/>
      <c r="AF42" s="184"/>
      <c r="AG42" s="184"/>
      <c r="AH42" s="60"/>
      <c r="AI42" s="134"/>
      <c r="AJ42" s="127"/>
      <c r="AK42" s="74"/>
      <c r="AL42" s="128"/>
      <c r="AM42" s="119">
        <v>209.30232558139537</v>
      </c>
      <c r="AN42" s="99">
        <v>220.93023255813955</v>
      </c>
      <c r="AO42" s="99">
        <v>232.55813953488374</v>
      </c>
      <c r="AP42" s="99">
        <v>244.18604651162792</v>
      </c>
      <c r="AQ42" s="99">
        <v>255.81395348837211</v>
      </c>
      <c r="AR42" s="99">
        <v>267.44186046511629</v>
      </c>
      <c r="AS42" s="99">
        <v>279.06976744186045</v>
      </c>
      <c r="AT42" s="52" t="s">
        <v>459</v>
      </c>
      <c r="AU42" s="70" t="s">
        <v>654</v>
      </c>
      <c r="AV42" s="52" t="s">
        <v>458</v>
      </c>
      <c r="AW42" s="52" t="s">
        <v>655</v>
      </c>
      <c r="AX42" s="72"/>
      <c r="AY42" s="80"/>
    </row>
    <row r="43" spans="1:51" ht="15" x14ac:dyDescent="0.2">
      <c r="A43" s="772"/>
      <c r="B43" s="41" t="s">
        <v>544</v>
      </c>
      <c r="C43" s="88">
        <v>160</v>
      </c>
      <c r="D43" s="49">
        <v>200</v>
      </c>
      <c r="E43" s="89">
        <v>57</v>
      </c>
      <c r="F43" s="63">
        <v>3.02</v>
      </c>
      <c r="G43" s="61">
        <v>49.339941230647781</v>
      </c>
      <c r="H43" s="62">
        <v>0.88107037911871033</v>
      </c>
      <c r="I43" s="165">
        <v>2.807017543859649</v>
      </c>
      <c r="J43" s="61">
        <v>163.17522321428575</v>
      </c>
      <c r="K43" s="166">
        <v>48.954509496061739</v>
      </c>
      <c r="L43" s="122">
        <v>7.0523992099453994E-2</v>
      </c>
      <c r="M43" s="167">
        <v>0.32277530783524211</v>
      </c>
      <c r="N43" s="82" t="s">
        <v>39</v>
      </c>
      <c r="O43" s="54" t="s">
        <v>39</v>
      </c>
      <c r="P43" s="182"/>
      <c r="Q43" s="177">
        <v>450</v>
      </c>
      <c r="R43" s="177">
        <v>475</v>
      </c>
      <c r="S43" s="177">
        <v>500</v>
      </c>
      <c r="T43" s="177">
        <v>525</v>
      </c>
      <c r="U43" s="177">
        <v>550</v>
      </c>
      <c r="V43" s="177">
        <v>575</v>
      </c>
      <c r="W43" s="177">
        <v>600</v>
      </c>
      <c r="X43" s="60"/>
      <c r="Y43" s="115"/>
      <c r="Z43" s="183"/>
      <c r="AA43" s="184"/>
      <c r="AB43" s="184"/>
      <c r="AC43" s="184"/>
      <c r="AD43" s="184"/>
      <c r="AE43" s="184"/>
      <c r="AF43" s="184"/>
      <c r="AG43" s="184"/>
      <c r="AH43" s="60"/>
      <c r="AI43" s="134"/>
      <c r="AJ43" s="127"/>
      <c r="AK43" s="74"/>
      <c r="AL43" s="128"/>
      <c r="AM43" s="119">
        <v>209.30232558139537</v>
      </c>
      <c r="AN43" s="99">
        <v>220.93023255813955</v>
      </c>
      <c r="AO43" s="99">
        <v>232.55813953488374</v>
      </c>
      <c r="AP43" s="99">
        <v>244.18604651162792</v>
      </c>
      <c r="AQ43" s="99">
        <v>255.81395348837211</v>
      </c>
      <c r="AR43" s="99">
        <v>267.44186046511629</v>
      </c>
      <c r="AS43" s="99">
        <v>279.06976744186045</v>
      </c>
      <c r="AT43" s="52" t="s">
        <v>459</v>
      </c>
      <c r="AU43" s="70" t="s">
        <v>654</v>
      </c>
      <c r="AV43" s="76"/>
      <c r="AW43" s="52" t="s">
        <v>655</v>
      </c>
      <c r="AX43" s="72"/>
      <c r="AY43" s="80"/>
    </row>
    <row r="44" spans="1:51" ht="15" x14ac:dyDescent="0.2">
      <c r="A44" s="772"/>
      <c r="B44" s="41" t="s">
        <v>543</v>
      </c>
      <c r="C44" s="88">
        <v>150</v>
      </c>
      <c r="D44" s="49">
        <v>200</v>
      </c>
      <c r="E44" s="89">
        <v>57</v>
      </c>
      <c r="F44" s="63">
        <v>2.78</v>
      </c>
      <c r="G44" s="61">
        <v>51.757155426737754</v>
      </c>
      <c r="H44" s="62">
        <v>0.9242349183346027</v>
      </c>
      <c r="I44" s="165">
        <v>2.6315789473684212</v>
      </c>
      <c r="J44" s="61">
        <v>154.71428571428572</v>
      </c>
      <c r="K44" s="166">
        <v>47.4</v>
      </c>
      <c r="L44" s="122">
        <v>5.3388867853085817E-2</v>
      </c>
      <c r="M44" s="167">
        <v>0.32365052631578944</v>
      </c>
      <c r="N44" s="82" t="s">
        <v>39</v>
      </c>
      <c r="O44" s="54" t="s">
        <v>39</v>
      </c>
      <c r="P44" s="182"/>
      <c r="Q44" s="177">
        <v>400</v>
      </c>
      <c r="R44" s="177">
        <v>425</v>
      </c>
      <c r="S44" s="177">
        <v>450</v>
      </c>
      <c r="T44" s="177">
        <v>475</v>
      </c>
      <c r="U44" s="177">
        <v>500</v>
      </c>
      <c r="V44" s="177">
        <v>525</v>
      </c>
      <c r="W44" s="177">
        <v>550</v>
      </c>
      <c r="X44" s="60"/>
      <c r="Y44" s="115"/>
      <c r="Z44" s="183"/>
      <c r="AA44" s="184"/>
      <c r="AB44" s="184"/>
      <c r="AC44" s="184"/>
      <c r="AD44" s="184"/>
      <c r="AE44" s="184"/>
      <c r="AF44" s="184"/>
      <c r="AG44" s="184"/>
      <c r="AH44" s="60"/>
      <c r="AI44" s="134"/>
      <c r="AJ44" s="127"/>
      <c r="AK44" s="74"/>
      <c r="AL44" s="128"/>
      <c r="AM44" s="119">
        <v>186.04651162790699</v>
      </c>
      <c r="AN44" s="99">
        <v>197.67441860465118</v>
      </c>
      <c r="AO44" s="99">
        <v>209.30232558139537</v>
      </c>
      <c r="AP44" s="99">
        <v>220.93023255813955</v>
      </c>
      <c r="AQ44" s="99">
        <v>232.55813953488374</v>
      </c>
      <c r="AR44" s="99">
        <v>244.18604651162792</v>
      </c>
      <c r="AS44" s="99">
        <v>255.81395348837211</v>
      </c>
      <c r="AT44" s="52" t="s">
        <v>459</v>
      </c>
      <c r="AU44" s="70" t="s">
        <v>654</v>
      </c>
      <c r="AV44" s="52" t="s">
        <v>458</v>
      </c>
      <c r="AW44" s="52" t="s">
        <v>655</v>
      </c>
      <c r="AX44" s="72"/>
      <c r="AY44" s="80"/>
    </row>
    <row r="45" spans="1:51" ht="15" x14ac:dyDescent="0.2">
      <c r="A45" s="772"/>
      <c r="B45" s="41" t="s">
        <v>355</v>
      </c>
      <c r="C45" s="88">
        <v>150</v>
      </c>
      <c r="D45" s="49">
        <v>200</v>
      </c>
      <c r="E45" s="89">
        <v>57</v>
      </c>
      <c r="F45" s="63">
        <v>2.78</v>
      </c>
      <c r="G45" s="61">
        <v>51.757155426737754</v>
      </c>
      <c r="H45" s="62">
        <v>0.9242349183346027</v>
      </c>
      <c r="I45" s="165">
        <v>2.6315789473684212</v>
      </c>
      <c r="J45" s="61">
        <v>154.71428571428572</v>
      </c>
      <c r="K45" s="166">
        <v>47.4</v>
      </c>
      <c r="L45" s="122">
        <v>5.3388867853085817E-2</v>
      </c>
      <c r="M45" s="167">
        <v>0.32365052631578944</v>
      </c>
      <c r="N45" s="82" t="s">
        <v>39</v>
      </c>
      <c r="O45" s="54" t="s">
        <v>39</v>
      </c>
      <c r="P45" s="182"/>
      <c r="Q45" s="177">
        <v>400</v>
      </c>
      <c r="R45" s="177">
        <v>425</v>
      </c>
      <c r="S45" s="177">
        <v>450</v>
      </c>
      <c r="T45" s="177">
        <v>475</v>
      </c>
      <c r="U45" s="177">
        <v>500</v>
      </c>
      <c r="V45" s="177">
        <v>525</v>
      </c>
      <c r="W45" s="177">
        <v>550</v>
      </c>
      <c r="X45" s="60"/>
      <c r="Y45" s="115"/>
      <c r="Z45" s="183"/>
      <c r="AA45" s="184"/>
      <c r="AB45" s="184"/>
      <c r="AC45" s="184"/>
      <c r="AD45" s="184"/>
      <c r="AE45" s="184"/>
      <c r="AF45" s="184"/>
      <c r="AG45" s="184"/>
      <c r="AH45" s="60"/>
      <c r="AI45" s="134"/>
      <c r="AJ45" s="127"/>
      <c r="AK45" s="74"/>
      <c r="AL45" s="128"/>
      <c r="AM45" s="119">
        <v>186.04651162790699</v>
      </c>
      <c r="AN45" s="99">
        <v>197.67441860465118</v>
      </c>
      <c r="AO45" s="99">
        <v>209.30232558139537</v>
      </c>
      <c r="AP45" s="99">
        <v>220.93023255813955</v>
      </c>
      <c r="AQ45" s="99">
        <v>232.55813953488374</v>
      </c>
      <c r="AR45" s="99">
        <v>244.18604651162792</v>
      </c>
      <c r="AS45" s="99">
        <v>255.81395348837211</v>
      </c>
      <c r="AT45" s="52" t="s">
        <v>459</v>
      </c>
      <c r="AU45" s="70" t="s">
        <v>654</v>
      </c>
      <c r="AV45" s="76"/>
      <c r="AW45" s="52" t="s">
        <v>655</v>
      </c>
      <c r="AX45" s="72"/>
      <c r="AY45" s="80"/>
    </row>
    <row r="46" spans="1:51" ht="15" x14ac:dyDescent="0.2">
      <c r="A46" s="772"/>
      <c r="B46" s="41" t="s">
        <v>356</v>
      </c>
      <c r="C46" s="88">
        <v>143</v>
      </c>
      <c r="D46" s="49">
        <v>200</v>
      </c>
      <c r="E46" s="77">
        <v>51</v>
      </c>
      <c r="F46" s="63">
        <v>2.75</v>
      </c>
      <c r="G46" s="61">
        <v>59.504132231404959</v>
      </c>
      <c r="H46" s="62">
        <v>1.0625737898465171</v>
      </c>
      <c r="I46" s="165">
        <v>2.8039215686274508</v>
      </c>
      <c r="J46" s="61">
        <v>146.16008991008994</v>
      </c>
      <c r="K46" s="166">
        <v>46.280786510170721</v>
      </c>
      <c r="L46" s="122">
        <v>-1.9607843137254832E-2</v>
      </c>
      <c r="M46" s="167">
        <v>0.31055516873927191</v>
      </c>
      <c r="N46" s="82" t="s">
        <v>4</v>
      </c>
      <c r="O46" s="54" t="s">
        <v>4</v>
      </c>
      <c r="P46" s="182"/>
      <c r="Q46" s="177">
        <v>450</v>
      </c>
      <c r="R46" s="177">
        <v>475</v>
      </c>
      <c r="S46" s="177">
        <v>500</v>
      </c>
      <c r="T46" s="177">
        <v>525</v>
      </c>
      <c r="U46" s="177">
        <v>550</v>
      </c>
      <c r="V46" s="177">
        <v>575</v>
      </c>
      <c r="W46" s="177">
        <v>600</v>
      </c>
      <c r="X46" s="60"/>
      <c r="Y46" s="115"/>
      <c r="Z46" s="183"/>
      <c r="AA46" s="184"/>
      <c r="AB46" s="184"/>
      <c r="AC46" s="184"/>
      <c r="AD46" s="184"/>
      <c r="AE46" s="184"/>
      <c r="AF46" s="184"/>
      <c r="AG46" s="184"/>
      <c r="AH46" s="60"/>
      <c r="AI46" s="134"/>
      <c r="AJ46" s="127"/>
      <c r="AK46" s="74"/>
      <c r="AL46" s="128"/>
      <c r="AM46" s="119">
        <v>209.30232558139537</v>
      </c>
      <c r="AN46" s="99">
        <v>220.93023255813955</v>
      </c>
      <c r="AO46" s="99">
        <v>232.55813953488374</v>
      </c>
      <c r="AP46" s="99">
        <v>244.18604651162792</v>
      </c>
      <c r="AQ46" s="99">
        <v>255.81395348837211</v>
      </c>
      <c r="AR46" s="99">
        <v>267.44186046511629</v>
      </c>
      <c r="AS46" s="99">
        <v>279.06976744186045</v>
      </c>
      <c r="AT46" s="157" t="s">
        <v>480</v>
      </c>
      <c r="AU46" s="70" t="s">
        <v>654</v>
      </c>
      <c r="AV46" s="76"/>
      <c r="AW46" s="52" t="s">
        <v>655</v>
      </c>
      <c r="AX46" s="72"/>
      <c r="AY46" s="80"/>
    </row>
    <row r="47" spans="1:51" ht="15" x14ac:dyDescent="0.2">
      <c r="A47" s="772"/>
      <c r="B47" s="41" t="s">
        <v>357</v>
      </c>
      <c r="C47" s="88">
        <v>155</v>
      </c>
      <c r="D47" s="49">
        <v>200</v>
      </c>
      <c r="E47" s="89">
        <v>57</v>
      </c>
      <c r="F47" s="63">
        <v>2.85</v>
      </c>
      <c r="G47" s="61">
        <v>52.323791935980296</v>
      </c>
      <c r="H47" s="62">
        <v>0.93435342742821959</v>
      </c>
      <c r="I47" s="165">
        <v>2.7192982456140351</v>
      </c>
      <c r="J47" s="61">
        <v>159.0812211981567</v>
      </c>
      <c r="K47" s="166">
        <v>48.183524155047024</v>
      </c>
      <c r="L47" s="122">
        <v>4.5860264696829821E-2</v>
      </c>
      <c r="M47" s="167">
        <v>0.31744439443325095</v>
      </c>
      <c r="N47" s="82" t="s">
        <v>4</v>
      </c>
      <c r="O47" s="54" t="s">
        <v>4</v>
      </c>
      <c r="P47" s="182"/>
      <c r="Q47" s="177">
        <v>425</v>
      </c>
      <c r="R47" s="177">
        <v>450</v>
      </c>
      <c r="S47" s="177">
        <v>475</v>
      </c>
      <c r="T47" s="177">
        <v>500</v>
      </c>
      <c r="U47" s="177">
        <v>525</v>
      </c>
      <c r="V47" s="177">
        <v>550</v>
      </c>
      <c r="W47" s="177">
        <v>575</v>
      </c>
      <c r="X47" s="60"/>
      <c r="Y47" s="115"/>
      <c r="Z47" s="183"/>
      <c r="AA47" s="184"/>
      <c r="AB47" s="184"/>
      <c r="AC47" s="184"/>
      <c r="AD47" s="184"/>
      <c r="AE47" s="184"/>
      <c r="AF47" s="184"/>
      <c r="AG47" s="184"/>
      <c r="AH47" s="60"/>
      <c r="AI47" s="134"/>
      <c r="AJ47" s="127"/>
      <c r="AK47" s="74"/>
      <c r="AL47" s="128"/>
      <c r="AM47" s="119">
        <v>197.67441860465118</v>
      </c>
      <c r="AN47" s="99">
        <v>209.30232558139537</v>
      </c>
      <c r="AO47" s="99">
        <v>220.93023255813955</v>
      </c>
      <c r="AP47" s="99">
        <v>232.55813953488374</v>
      </c>
      <c r="AQ47" s="99">
        <v>244.18604651162792</v>
      </c>
      <c r="AR47" s="99">
        <v>255.81395348837211</v>
      </c>
      <c r="AS47" s="99">
        <v>267.44186046511629</v>
      </c>
      <c r="AT47" s="52" t="s">
        <v>459</v>
      </c>
      <c r="AU47" s="70" t="s">
        <v>654</v>
      </c>
      <c r="AV47" s="76"/>
      <c r="AW47" s="52" t="s">
        <v>655</v>
      </c>
      <c r="AX47" s="72"/>
      <c r="AY47" s="80"/>
    </row>
    <row r="48" spans="1:51" ht="15" x14ac:dyDescent="0.2">
      <c r="A48" s="772"/>
      <c r="B48" s="41" t="s">
        <v>354</v>
      </c>
      <c r="C48" s="88">
        <v>140</v>
      </c>
      <c r="D48" s="49">
        <v>200</v>
      </c>
      <c r="E48" s="89">
        <v>57</v>
      </c>
      <c r="F48" s="63">
        <v>2.77</v>
      </c>
      <c r="G48" s="61">
        <v>52.131527844752306</v>
      </c>
      <c r="H48" s="62">
        <v>0.93092014008486257</v>
      </c>
      <c r="I48" s="165">
        <v>2.4561403508771931</v>
      </c>
      <c r="J48" s="61">
        <v>165.76530612244898</v>
      </c>
      <c r="K48" s="166">
        <v>45.792750517958623</v>
      </c>
      <c r="L48" s="122">
        <v>0.11330673253530937</v>
      </c>
      <c r="M48" s="167">
        <v>0.31155137983972547</v>
      </c>
      <c r="N48" s="82" t="s">
        <v>67</v>
      </c>
      <c r="O48" s="54" t="s">
        <v>67</v>
      </c>
      <c r="P48" s="182"/>
      <c r="Q48" s="177">
        <v>400</v>
      </c>
      <c r="R48" s="177">
        <v>425</v>
      </c>
      <c r="S48" s="177">
        <v>450</v>
      </c>
      <c r="T48" s="177">
        <v>475</v>
      </c>
      <c r="U48" s="177">
        <v>500</v>
      </c>
      <c r="V48" s="177">
        <v>525</v>
      </c>
      <c r="W48" s="177">
        <v>550</v>
      </c>
      <c r="X48" s="60"/>
      <c r="Y48" s="115"/>
      <c r="Z48" s="183"/>
      <c r="AA48" s="184"/>
      <c r="AB48" s="184"/>
      <c r="AC48" s="184"/>
      <c r="AD48" s="184"/>
      <c r="AE48" s="184"/>
      <c r="AF48" s="184"/>
      <c r="AG48" s="184"/>
      <c r="AH48" s="60"/>
      <c r="AI48" s="134"/>
      <c r="AJ48" s="127"/>
      <c r="AK48" s="74"/>
      <c r="AL48" s="128"/>
      <c r="AM48" s="119">
        <v>186.04651162790699</v>
      </c>
      <c r="AN48" s="99">
        <v>197.67441860465118</v>
      </c>
      <c r="AO48" s="99">
        <v>209.30232558139537</v>
      </c>
      <c r="AP48" s="99">
        <v>220.93023255813955</v>
      </c>
      <c r="AQ48" s="99">
        <v>232.55813953488374</v>
      </c>
      <c r="AR48" s="99">
        <v>244.18604651162792</v>
      </c>
      <c r="AS48" s="99">
        <v>255.81395348837211</v>
      </c>
      <c r="AT48" s="52" t="s">
        <v>459</v>
      </c>
      <c r="AU48" s="70" t="s">
        <v>654</v>
      </c>
      <c r="AV48" s="52" t="s">
        <v>458</v>
      </c>
      <c r="AW48" s="52" t="s">
        <v>657</v>
      </c>
      <c r="AX48" s="72"/>
      <c r="AY48" s="80"/>
    </row>
    <row r="49" spans="1:51" ht="15" x14ac:dyDescent="0.2">
      <c r="A49" s="772"/>
      <c r="B49" s="41" t="s">
        <v>198</v>
      </c>
      <c r="C49" s="88">
        <v>175</v>
      </c>
      <c r="D49" s="49">
        <v>222</v>
      </c>
      <c r="E49" s="89">
        <v>70</v>
      </c>
      <c r="F49" s="63">
        <v>2.75</v>
      </c>
      <c r="G49" s="61">
        <v>39.669421487603309</v>
      </c>
      <c r="H49" s="62">
        <v>0.70838252656434475</v>
      </c>
      <c r="I49" s="165">
        <v>2.5</v>
      </c>
      <c r="J49" s="61">
        <v>150</v>
      </c>
      <c r="K49" s="166">
        <v>51.197851517422102</v>
      </c>
      <c r="L49" s="122">
        <v>9.0909090909090912E-2</v>
      </c>
      <c r="M49" s="167">
        <v>0.37545091112776208</v>
      </c>
      <c r="N49" s="82" t="s">
        <v>4</v>
      </c>
      <c r="O49" s="54" t="s">
        <v>4</v>
      </c>
      <c r="P49" s="82" t="s">
        <v>18</v>
      </c>
      <c r="Q49" s="49">
        <v>300</v>
      </c>
      <c r="R49" s="49">
        <v>325</v>
      </c>
      <c r="S49" s="49">
        <v>350</v>
      </c>
      <c r="T49" s="49">
        <v>375</v>
      </c>
      <c r="U49" s="49">
        <v>400</v>
      </c>
      <c r="V49" s="49">
        <v>425</v>
      </c>
      <c r="W49" s="49">
        <v>450</v>
      </c>
      <c r="X49" s="50" t="s">
        <v>322</v>
      </c>
      <c r="Y49" s="114" t="s">
        <v>323</v>
      </c>
      <c r="Z49" s="119">
        <v>109.12698412698413</v>
      </c>
      <c r="AA49" s="99">
        <v>119.04761904761905</v>
      </c>
      <c r="AB49" s="99">
        <v>128.96825396825398</v>
      </c>
      <c r="AC49" s="99">
        <v>138.88888888888889</v>
      </c>
      <c r="AD49" s="99">
        <v>148.8095238095238</v>
      </c>
      <c r="AE49" s="99">
        <v>158.73015873015873</v>
      </c>
      <c r="AF49" s="99">
        <v>168.65079365079364</v>
      </c>
      <c r="AG49" s="99">
        <v>178.57142857142858</v>
      </c>
      <c r="AH49" s="50" t="s">
        <v>330</v>
      </c>
      <c r="AI49" s="134" t="s">
        <v>291</v>
      </c>
      <c r="AJ49" s="127" t="s">
        <v>250</v>
      </c>
      <c r="AK49" s="74" t="s">
        <v>251</v>
      </c>
      <c r="AL49" s="128" t="s">
        <v>245</v>
      </c>
      <c r="AM49" s="119">
        <v>139.53488372093022</v>
      </c>
      <c r="AN49" s="99">
        <v>151.16279069767444</v>
      </c>
      <c r="AO49" s="99">
        <v>162.79069767441862</v>
      </c>
      <c r="AP49" s="99">
        <v>174.41860465116281</v>
      </c>
      <c r="AQ49" s="99">
        <v>186.04651162790699</v>
      </c>
      <c r="AR49" s="99">
        <v>197.67441860465118</v>
      </c>
      <c r="AS49" s="99">
        <v>209.30232558139537</v>
      </c>
      <c r="AT49" s="52" t="s">
        <v>464</v>
      </c>
      <c r="AU49" s="70" t="s">
        <v>654</v>
      </c>
      <c r="AV49" s="52" t="s">
        <v>465</v>
      </c>
      <c r="AW49" s="52" t="s">
        <v>655</v>
      </c>
      <c r="AX49" s="53"/>
      <c r="AY49" s="79"/>
    </row>
    <row r="50" spans="1:51" ht="15" x14ac:dyDescent="0.2">
      <c r="A50" s="772"/>
      <c r="B50" s="41" t="s">
        <v>196</v>
      </c>
      <c r="C50" s="88">
        <v>200</v>
      </c>
      <c r="D50" s="49">
        <v>240</v>
      </c>
      <c r="E50" s="89">
        <v>76</v>
      </c>
      <c r="F50" s="63">
        <v>2.9</v>
      </c>
      <c r="G50" s="61">
        <v>35.6718192627824</v>
      </c>
      <c r="H50" s="62">
        <v>0.63699677254968567</v>
      </c>
      <c r="I50" s="165">
        <v>2.6315789473684212</v>
      </c>
      <c r="J50" s="61">
        <v>154.71428571428569</v>
      </c>
      <c r="K50" s="166">
        <v>54.732805519176516</v>
      </c>
      <c r="L50" s="122">
        <v>9.255898366606162E-2</v>
      </c>
      <c r="M50" s="167">
        <v>0.38985121124185379</v>
      </c>
      <c r="N50" s="82" t="s">
        <v>4</v>
      </c>
      <c r="O50" s="54" t="s">
        <v>4</v>
      </c>
      <c r="P50" s="82" t="s">
        <v>27</v>
      </c>
      <c r="Q50" s="49">
        <v>300</v>
      </c>
      <c r="R50" s="49">
        <v>325</v>
      </c>
      <c r="S50" s="49">
        <v>350</v>
      </c>
      <c r="T50" s="49">
        <v>375</v>
      </c>
      <c r="U50" s="49">
        <v>400</v>
      </c>
      <c r="V50" s="49">
        <v>425</v>
      </c>
      <c r="W50" s="49">
        <v>450</v>
      </c>
      <c r="X50" s="50" t="s">
        <v>324</v>
      </c>
      <c r="Y50" s="114" t="s">
        <v>325</v>
      </c>
      <c r="Z50" s="119">
        <v>116.03375527426159</v>
      </c>
      <c r="AA50" s="99">
        <v>126.58227848101265</v>
      </c>
      <c r="AB50" s="99">
        <v>137.13080168776369</v>
      </c>
      <c r="AC50" s="99">
        <v>147.67932489451476</v>
      </c>
      <c r="AD50" s="99">
        <v>158.22784810126581</v>
      </c>
      <c r="AE50" s="99">
        <v>168.77637130801688</v>
      </c>
      <c r="AF50" s="99">
        <v>179.32489451476792</v>
      </c>
      <c r="AG50" s="99">
        <v>189.87341772151899</v>
      </c>
      <c r="AH50" s="50" t="s">
        <v>329</v>
      </c>
      <c r="AI50" s="134" t="s">
        <v>291</v>
      </c>
      <c r="AJ50" s="127" t="s">
        <v>248</v>
      </c>
      <c r="AK50" s="74" t="s">
        <v>248</v>
      </c>
      <c r="AL50" s="128" t="s">
        <v>245</v>
      </c>
      <c r="AM50" s="174">
        <v>139.53488372093022</v>
      </c>
      <c r="AN50" s="175">
        <v>151.16279069767444</v>
      </c>
      <c r="AO50" s="175">
        <v>162.79069767441862</v>
      </c>
      <c r="AP50" s="175">
        <v>174.41860465116281</v>
      </c>
      <c r="AQ50" s="175">
        <v>186.04651162790699</v>
      </c>
      <c r="AR50" s="175">
        <v>197.67441860465118</v>
      </c>
      <c r="AS50" s="175">
        <v>209.30232558139537</v>
      </c>
      <c r="AT50" s="76"/>
      <c r="AU50" s="176" t="s">
        <v>654</v>
      </c>
      <c r="AV50" s="76"/>
      <c r="AW50" s="177" t="s">
        <v>655</v>
      </c>
      <c r="AX50" s="53"/>
      <c r="AY50" s="79"/>
    </row>
    <row r="51" spans="1:51" ht="15" x14ac:dyDescent="0.2">
      <c r="A51" s="739"/>
      <c r="B51" s="41" t="s">
        <v>197</v>
      </c>
      <c r="C51" s="88">
        <v>200</v>
      </c>
      <c r="D51" s="49">
        <v>240</v>
      </c>
      <c r="E51" s="89">
        <v>76</v>
      </c>
      <c r="F51" s="63">
        <v>2.9</v>
      </c>
      <c r="G51" s="61">
        <v>35.6718192627824</v>
      </c>
      <c r="H51" s="62">
        <v>0.63699677254968567</v>
      </c>
      <c r="I51" s="165">
        <v>2.6315789473684212</v>
      </c>
      <c r="J51" s="61">
        <v>154.71428571428569</v>
      </c>
      <c r="K51" s="166">
        <v>54.732805519176516</v>
      </c>
      <c r="L51" s="122">
        <v>9.255898366606162E-2</v>
      </c>
      <c r="M51" s="167">
        <v>0.38985121124185379</v>
      </c>
      <c r="N51" s="82" t="s">
        <v>67</v>
      </c>
      <c r="O51" s="54" t="s">
        <v>67</v>
      </c>
      <c r="P51" s="82" t="s">
        <v>27</v>
      </c>
      <c r="Q51" s="49">
        <v>300</v>
      </c>
      <c r="R51" s="49">
        <v>325</v>
      </c>
      <c r="S51" s="49">
        <v>350</v>
      </c>
      <c r="T51" s="49">
        <v>375</v>
      </c>
      <c r="U51" s="49">
        <v>400</v>
      </c>
      <c r="V51" s="49">
        <v>425</v>
      </c>
      <c r="W51" s="49">
        <v>450</v>
      </c>
      <c r="X51" s="50" t="s">
        <v>324</v>
      </c>
      <c r="Y51" s="114" t="s">
        <v>325</v>
      </c>
      <c r="Z51" s="119">
        <v>116.03375527426159</v>
      </c>
      <c r="AA51" s="99">
        <v>126.58227848101265</v>
      </c>
      <c r="AB51" s="99">
        <v>137.13080168776369</v>
      </c>
      <c r="AC51" s="99">
        <v>147.67932489451476</v>
      </c>
      <c r="AD51" s="99">
        <v>158.22784810126581</v>
      </c>
      <c r="AE51" s="99">
        <v>168.77637130801688</v>
      </c>
      <c r="AF51" s="99">
        <v>179.32489451476792</v>
      </c>
      <c r="AG51" s="99">
        <v>189.87341772151899</v>
      </c>
      <c r="AH51" s="50" t="s">
        <v>329</v>
      </c>
      <c r="AI51" s="134" t="s">
        <v>291</v>
      </c>
      <c r="AJ51" s="127" t="s">
        <v>248</v>
      </c>
      <c r="AK51" s="74" t="s">
        <v>248</v>
      </c>
      <c r="AL51" s="128" t="s">
        <v>245</v>
      </c>
      <c r="AM51" s="174">
        <v>139.53488372093022</v>
      </c>
      <c r="AN51" s="175">
        <v>151.16279069767444</v>
      </c>
      <c r="AO51" s="175">
        <v>162.79069767441862</v>
      </c>
      <c r="AP51" s="175">
        <v>174.41860465116281</v>
      </c>
      <c r="AQ51" s="175">
        <v>186.04651162790699</v>
      </c>
      <c r="AR51" s="175">
        <v>197.67441860465118</v>
      </c>
      <c r="AS51" s="175">
        <v>209.30232558139537</v>
      </c>
      <c r="AT51" s="76"/>
      <c r="AU51" s="176" t="s">
        <v>654</v>
      </c>
      <c r="AV51" s="76"/>
      <c r="AW51" s="177" t="s">
        <v>655</v>
      </c>
      <c r="AX51" s="53"/>
      <c r="AY51" s="79"/>
    </row>
    <row r="52" spans="1:51" ht="15" x14ac:dyDescent="0.2">
      <c r="A52" s="738" t="s">
        <v>620</v>
      </c>
      <c r="B52" s="41" t="s">
        <v>621</v>
      </c>
      <c r="C52" s="88">
        <v>178</v>
      </c>
      <c r="D52" s="49">
        <v>216</v>
      </c>
      <c r="E52" s="89">
        <v>63</v>
      </c>
      <c r="F52" s="63">
        <v>2.9</v>
      </c>
      <c r="G52" s="61">
        <v>44.589774078478001</v>
      </c>
      <c r="H52" s="62">
        <v>0.79624596568710715</v>
      </c>
      <c r="I52" s="165">
        <v>2.8253968253968256</v>
      </c>
      <c r="J52" s="61">
        <v>149.31530898876403</v>
      </c>
      <c r="K52" s="166">
        <v>51.634825457243487</v>
      </c>
      <c r="L52" s="122">
        <v>2.5725232621784257E-2</v>
      </c>
      <c r="M52" s="167">
        <v>0.35494161499497745</v>
      </c>
      <c r="N52" s="82"/>
      <c r="O52" s="54"/>
      <c r="P52" s="82" t="s">
        <v>19</v>
      </c>
      <c r="Q52" s="49">
        <v>375</v>
      </c>
      <c r="R52" s="49">
        <v>400</v>
      </c>
      <c r="S52" s="49">
        <v>425</v>
      </c>
      <c r="T52" s="49">
        <v>450</v>
      </c>
      <c r="U52" s="49">
        <v>475</v>
      </c>
      <c r="V52" s="49">
        <v>500</v>
      </c>
      <c r="W52" s="49">
        <v>525</v>
      </c>
      <c r="X52" s="50" t="s">
        <v>321</v>
      </c>
      <c r="Y52" s="115"/>
      <c r="Z52" s="119">
        <v>134.61538461538461</v>
      </c>
      <c r="AA52" s="99">
        <v>144.23076923076923</v>
      </c>
      <c r="AB52" s="99">
        <v>153.84615384615384</v>
      </c>
      <c r="AC52" s="99">
        <v>163.46153846153845</v>
      </c>
      <c r="AD52" s="99">
        <v>173.07692307692307</v>
      </c>
      <c r="AE52" s="99">
        <v>182.69230769230768</v>
      </c>
      <c r="AF52" s="99">
        <v>192.30769230769229</v>
      </c>
      <c r="AG52" s="99">
        <v>201.92307692307691</v>
      </c>
      <c r="AH52" s="50" t="s">
        <v>331</v>
      </c>
      <c r="AI52" s="134"/>
      <c r="AJ52" s="127"/>
      <c r="AK52" s="74"/>
      <c r="AL52" s="128"/>
      <c r="AM52" s="90">
        <v>174.41860465116281</v>
      </c>
      <c r="AN52" s="148">
        <v>186.04651162790699</v>
      </c>
      <c r="AO52" s="148">
        <v>197.67441860465118</v>
      </c>
      <c r="AP52" s="148">
        <v>209.30232558139537</v>
      </c>
      <c r="AQ52" s="148">
        <v>220.93023255813955</v>
      </c>
      <c r="AR52" s="148">
        <v>232.55813953488374</v>
      </c>
      <c r="AS52" s="148">
        <v>244.18604651162792</v>
      </c>
      <c r="AT52" s="52" t="s">
        <v>460</v>
      </c>
      <c r="AU52" s="155" t="s">
        <v>654</v>
      </c>
      <c r="AV52" s="52" t="s">
        <v>461</v>
      </c>
      <c r="AW52" s="49" t="s">
        <v>655</v>
      </c>
      <c r="AX52" s="53"/>
      <c r="AY52" s="79"/>
    </row>
    <row r="53" spans="1:51" ht="15" x14ac:dyDescent="0.2">
      <c r="A53" s="772"/>
      <c r="B53" s="41" t="s">
        <v>622</v>
      </c>
      <c r="C53" s="88">
        <v>203</v>
      </c>
      <c r="D53" s="49">
        <v>240</v>
      </c>
      <c r="E53" s="89">
        <v>76</v>
      </c>
      <c r="F53" s="63">
        <v>2.75</v>
      </c>
      <c r="G53" s="61">
        <v>39.669421487603309</v>
      </c>
      <c r="H53" s="62">
        <v>0.70838252656434475</v>
      </c>
      <c r="I53" s="165">
        <v>2.6710526315789473</v>
      </c>
      <c r="J53" s="61">
        <v>152.42786769880365</v>
      </c>
      <c r="K53" s="166">
        <v>55.141773638503857</v>
      </c>
      <c r="L53" s="122">
        <v>2.8708133971291874E-2</v>
      </c>
      <c r="M53" s="167">
        <v>0.37244882194428053</v>
      </c>
      <c r="N53" s="82"/>
      <c r="O53" s="54"/>
      <c r="P53" s="82" t="s">
        <v>27</v>
      </c>
      <c r="Q53" s="49">
        <v>300</v>
      </c>
      <c r="R53" s="49">
        <v>325</v>
      </c>
      <c r="S53" s="49">
        <v>350</v>
      </c>
      <c r="T53" s="49">
        <v>375</v>
      </c>
      <c r="U53" s="49">
        <v>400</v>
      </c>
      <c r="V53" s="49">
        <v>425</v>
      </c>
      <c r="W53" s="49">
        <v>450</v>
      </c>
      <c r="X53" s="50" t="s">
        <v>324</v>
      </c>
      <c r="Y53" s="114" t="s">
        <v>325</v>
      </c>
      <c r="Z53" s="119">
        <v>116.03375527426159</v>
      </c>
      <c r="AA53" s="99">
        <v>126.58227848101265</v>
      </c>
      <c r="AB53" s="99">
        <v>137.13080168776369</v>
      </c>
      <c r="AC53" s="99">
        <v>147.67932489451476</v>
      </c>
      <c r="AD53" s="99">
        <v>158.22784810126581</v>
      </c>
      <c r="AE53" s="99">
        <v>168.77637130801688</v>
      </c>
      <c r="AF53" s="99">
        <v>179.32489451476792</v>
      </c>
      <c r="AG53" s="99">
        <v>189.87341772151899</v>
      </c>
      <c r="AH53" s="50" t="s">
        <v>329</v>
      </c>
      <c r="AI53" s="134"/>
      <c r="AJ53" s="127"/>
      <c r="AK53" s="74"/>
      <c r="AL53" s="128"/>
      <c r="AM53" s="174">
        <v>139.53488372093022</v>
      </c>
      <c r="AN53" s="175">
        <v>151.16279069767444</v>
      </c>
      <c r="AO53" s="175">
        <v>162.79069767441862</v>
      </c>
      <c r="AP53" s="175">
        <v>174.41860465116281</v>
      </c>
      <c r="AQ53" s="175">
        <v>186.04651162790699</v>
      </c>
      <c r="AR53" s="175">
        <v>197.67441860465118</v>
      </c>
      <c r="AS53" s="175">
        <v>209.30232558139537</v>
      </c>
      <c r="AT53" s="76"/>
      <c r="AU53" s="176" t="s">
        <v>654</v>
      </c>
      <c r="AV53" s="76"/>
      <c r="AW53" s="177" t="s">
        <v>655</v>
      </c>
      <c r="AX53" s="53"/>
      <c r="AY53" s="79"/>
    </row>
    <row r="54" spans="1:51" ht="15" x14ac:dyDescent="0.2">
      <c r="A54" s="739"/>
      <c r="B54" s="41" t="s">
        <v>623</v>
      </c>
      <c r="C54" s="88">
        <v>203</v>
      </c>
      <c r="D54" s="49">
        <v>267</v>
      </c>
      <c r="E54" s="89">
        <v>89</v>
      </c>
      <c r="F54" s="63">
        <v>2.4</v>
      </c>
      <c r="G54" s="61">
        <v>39.0625</v>
      </c>
      <c r="H54" s="62">
        <v>0.6975446428571429</v>
      </c>
      <c r="I54" s="165">
        <v>2.2808988764044944</v>
      </c>
      <c r="J54" s="61">
        <v>156.7755981703026</v>
      </c>
      <c r="K54" s="166">
        <v>55.141773638503857</v>
      </c>
      <c r="L54" s="122">
        <v>4.9625468164793962E-2</v>
      </c>
      <c r="M54" s="167">
        <v>0.37009010621797339</v>
      </c>
      <c r="N54" s="82"/>
      <c r="O54" s="54"/>
      <c r="P54" s="82" t="s">
        <v>30</v>
      </c>
      <c r="Q54" s="49">
        <v>225</v>
      </c>
      <c r="R54" s="49">
        <v>250</v>
      </c>
      <c r="S54" s="49">
        <v>275</v>
      </c>
      <c r="T54" s="49">
        <v>300</v>
      </c>
      <c r="U54" s="49">
        <v>325</v>
      </c>
      <c r="V54" s="49">
        <v>350</v>
      </c>
      <c r="W54" s="49">
        <v>375</v>
      </c>
      <c r="X54" s="50" t="s">
        <v>326</v>
      </c>
      <c r="Y54" s="114" t="s">
        <v>327</v>
      </c>
      <c r="Z54" s="119">
        <v>93.023255813953497</v>
      </c>
      <c r="AA54" s="99">
        <v>104.65116279069768</v>
      </c>
      <c r="AB54" s="99">
        <v>105.48523206751054</v>
      </c>
      <c r="AC54" s="99">
        <v>127.90697674418605</v>
      </c>
      <c r="AD54" s="99">
        <v>139.53488372093022</v>
      </c>
      <c r="AE54" s="99">
        <v>151.16279069767444</v>
      </c>
      <c r="AF54" s="99">
        <v>162.79069767441862</v>
      </c>
      <c r="AG54" s="99">
        <v>174.41860465116281</v>
      </c>
      <c r="AH54" s="50" t="s">
        <v>328</v>
      </c>
      <c r="AI54" s="134"/>
      <c r="AJ54" s="127"/>
      <c r="AK54" s="74"/>
      <c r="AL54" s="128"/>
      <c r="AM54" s="174"/>
      <c r="AN54" s="175"/>
      <c r="AO54" s="175"/>
      <c r="AP54" s="175"/>
      <c r="AQ54" s="175"/>
      <c r="AR54" s="175"/>
      <c r="AS54" s="175"/>
      <c r="AT54" s="177"/>
      <c r="AU54" s="176"/>
      <c r="AV54" s="177"/>
      <c r="AW54" s="177"/>
      <c r="AX54" s="53"/>
      <c r="AY54" s="79"/>
    </row>
    <row r="55" spans="1:51" ht="15" x14ac:dyDescent="0.2">
      <c r="A55" s="741" t="s">
        <v>187</v>
      </c>
      <c r="B55" s="107" t="s">
        <v>358</v>
      </c>
      <c r="C55" s="88">
        <v>150</v>
      </c>
      <c r="D55" s="49">
        <v>200</v>
      </c>
      <c r="E55" s="89">
        <v>57</v>
      </c>
      <c r="F55" s="63">
        <v>3.2</v>
      </c>
      <c r="G55" s="61">
        <v>46.386718749999993</v>
      </c>
      <c r="H55" s="62">
        <v>0.82833426339285698</v>
      </c>
      <c r="I55" s="165">
        <v>2.6315789473684212</v>
      </c>
      <c r="J55" s="61">
        <v>183.72321428571428</v>
      </c>
      <c r="K55" s="166">
        <v>47.4</v>
      </c>
      <c r="L55" s="122">
        <v>0.17763157894736842</v>
      </c>
      <c r="M55" s="167">
        <v>0.3137240997229917</v>
      </c>
      <c r="N55" s="82" t="s">
        <v>10</v>
      </c>
      <c r="O55" s="54" t="s">
        <v>345</v>
      </c>
      <c r="P55" s="182"/>
      <c r="Q55" s="177">
        <v>475</v>
      </c>
      <c r="R55" s="177">
        <v>500</v>
      </c>
      <c r="S55" s="177">
        <v>525</v>
      </c>
      <c r="T55" s="177">
        <v>550</v>
      </c>
      <c r="U55" s="177">
        <v>575</v>
      </c>
      <c r="V55" s="177">
        <v>600</v>
      </c>
      <c r="W55" s="177">
        <v>625</v>
      </c>
      <c r="X55" s="60"/>
      <c r="Y55" s="115"/>
      <c r="Z55" s="183"/>
      <c r="AA55" s="184"/>
      <c r="AB55" s="184"/>
      <c r="AC55" s="184"/>
      <c r="AD55" s="184"/>
      <c r="AE55" s="184"/>
      <c r="AF55" s="184"/>
      <c r="AG55" s="184"/>
      <c r="AH55" s="60"/>
      <c r="AI55" s="134"/>
      <c r="AJ55" s="127"/>
      <c r="AK55" s="74"/>
      <c r="AL55" s="128"/>
      <c r="AM55" s="119">
        <v>220.93023255813955</v>
      </c>
      <c r="AN55" s="99">
        <v>232.55813953488374</v>
      </c>
      <c r="AO55" s="99">
        <v>244.18604651162792</v>
      </c>
      <c r="AP55" s="99">
        <v>255.81395348837211</v>
      </c>
      <c r="AQ55" s="99">
        <v>267.44186046511629</v>
      </c>
      <c r="AR55" s="99">
        <v>279.06976744186045</v>
      </c>
      <c r="AS55" s="99">
        <v>290.69767441860466</v>
      </c>
      <c r="AT55" s="52" t="s">
        <v>459</v>
      </c>
      <c r="AU55" s="70" t="s">
        <v>654</v>
      </c>
      <c r="AV55" s="52" t="s">
        <v>458</v>
      </c>
      <c r="AW55" s="52" t="s">
        <v>657</v>
      </c>
      <c r="AX55" s="72"/>
      <c r="AY55" s="80"/>
    </row>
    <row r="56" spans="1:51" ht="15" x14ac:dyDescent="0.2">
      <c r="A56" s="741"/>
      <c r="B56" s="107" t="s">
        <v>426</v>
      </c>
      <c r="C56" s="88">
        <v>135</v>
      </c>
      <c r="D56" s="49">
        <v>200</v>
      </c>
      <c r="E56" s="77">
        <v>51</v>
      </c>
      <c r="F56" s="63">
        <v>2.7</v>
      </c>
      <c r="G56" s="61">
        <v>58.299039780521255</v>
      </c>
      <c r="H56" s="62">
        <v>1.0410542817950224</v>
      </c>
      <c r="I56" s="165">
        <v>2.6470588235294117</v>
      </c>
      <c r="J56" s="61">
        <v>146.2202380952381</v>
      </c>
      <c r="K56" s="166">
        <v>44.967588327594349</v>
      </c>
      <c r="L56" s="122">
        <v>1.9607843137254995E-2</v>
      </c>
      <c r="M56" s="167">
        <v>0.31368393795304572</v>
      </c>
      <c r="N56" s="82" t="s">
        <v>36</v>
      </c>
      <c r="O56" s="54" t="s">
        <v>9</v>
      </c>
      <c r="P56" s="182"/>
      <c r="Q56" s="177">
        <v>425</v>
      </c>
      <c r="R56" s="177">
        <v>450</v>
      </c>
      <c r="S56" s="177">
        <v>475</v>
      </c>
      <c r="T56" s="177">
        <v>500</v>
      </c>
      <c r="U56" s="177">
        <v>525</v>
      </c>
      <c r="V56" s="177">
        <v>550</v>
      </c>
      <c r="W56" s="177">
        <v>575</v>
      </c>
      <c r="X56" s="60"/>
      <c r="Y56" s="115"/>
      <c r="Z56" s="183"/>
      <c r="AA56" s="184"/>
      <c r="AB56" s="184"/>
      <c r="AC56" s="184"/>
      <c r="AD56" s="184"/>
      <c r="AE56" s="184"/>
      <c r="AF56" s="184"/>
      <c r="AG56" s="184"/>
      <c r="AH56" s="60"/>
      <c r="AI56" s="134"/>
      <c r="AJ56" s="127"/>
      <c r="AK56" s="74"/>
      <c r="AL56" s="128"/>
      <c r="AM56" s="119">
        <v>197.67441860465118</v>
      </c>
      <c r="AN56" s="99">
        <v>209.30232558139537</v>
      </c>
      <c r="AO56" s="99">
        <v>220.93023255813955</v>
      </c>
      <c r="AP56" s="99">
        <v>232.55813953488374</v>
      </c>
      <c r="AQ56" s="99">
        <v>244.18604651162792</v>
      </c>
      <c r="AR56" s="99">
        <v>255.81395348837211</v>
      </c>
      <c r="AS56" s="99">
        <v>267.44186046511629</v>
      </c>
      <c r="AT56" s="157" t="s">
        <v>480</v>
      </c>
      <c r="AU56" s="70" t="s">
        <v>654</v>
      </c>
      <c r="AV56" s="76"/>
      <c r="AW56" s="52" t="s">
        <v>655</v>
      </c>
      <c r="AX56" s="72"/>
      <c r="AY56" s="80"/>
    </row>
    <row r="57" spans="1:51" ht="15" x14ac:dyDescent="0.2">
      <c r="A57" s="741"/>
      <c r="B57" s="41" t="s">
        <v>199</v>
      </c>
      <c r="C57" s="88">
        <v>223</v>
      </c>
      <c r="D57" s="49">
        <v>240</v>
      </c>
      <c r="E57" s="89">
        <v>76</v>
      </c>
      <c r="F57" s="64">
        <v>2.9733333333333332</v>
      </c>
      <c r="G57" s="61">
        <v>33.933921856462028</v>
      </c>
      <c r="H57" s="62">
        <v>0.60596289029396477</v>
      </c>
      <c r="I57" s="165">
        <v>2.9342105263157894</v>
      </c>
      <c r="J57" s="61">
        <v>138.75720691864188</v>
      </c>
      <c r="K57" s="166">
        <v>57.794318059823141</v>
      </c>
      <c r="L57" s="122">
        <v>1.315789473684208E-2</v>
      </c>
      <c r="M57" s="167">
        <v>0.42206751107080198</v>
      </c>
      <c r="N57" s="82" t="s">
        <v>37</v>
      </c>
      <c r="O57" s="54" t="s">
        <v>32</v>
      </c>
      <c r="P57" s="82" t="s">
        <v>19</v>
      </c>
      <c r="Q57" s="49">
        <v>300</v>
      </c>
      <c r="R57" s="49">
        <v>325</v>
      </c>
      <c r="S57" s="49">
        <v>350</v>
      </c>
      <c r="T57" s="49">
        <v>375</v>
      </c>
      <c r="U57" s="49">
        <v>400</v>
      </c>
      <c r="V57" s="49">
        <v>425</v>
      </c>
      <c r="W57" s="49">
        <v>450</v>
      </c>
      <c r="X57" s="50" t="s">
        <v>324</v>
      </c>
      <c r="Y57" s="114" t="s">
        <v>325</v>
      </c>
      <c r="Z57" s="119">
        <v>116.03375527426159</v>
      </c>
      <c r="AA57" s="99">
        <v>126.58227848101265</v>
      </c>
      <c r="AB57" s="99">
        <v>137.13080168776369</v>
      </c>
      <c r="AC57" s="99">
        <v>147.67932489451476</v>
      </c>
      <c r="AD57" s="99">
        <v>158.22784810126581</v>
      </c>
      <c r="AE57" s="99">
        <v>168.77637130801688</v>
      </c>
      <c r="AF57" s="99">
        <v>179.32489451476792</v>
      </c>
      <c r="AG57" s="99">
        <v>189.87341772151899</v>
      </c>
      <c r="AH57" s="50" t="s">
        <v>329</v>
      </c>
      <c r="AI57" s="134" t="s">
        <v>291</v>
      </c>
      <c r="AJ57" s="127" t="s">
        <v>250</v>
      </c>
      <c r="AK57" s="74" t="s">
        <v>250</v>
      </c>
      <c r="AL57" s="128" t="s">
        <v>247</v>
      </c>
      <c r="AM57" s="174">
        <v>139.53488372093022</v>
      </c>
      <c r="AN57" s="175">
        <v>151.16279069767444</v>
      </c>
      <c r="AO57" s="175">
        <v>162.79069767441862</v>
      </c>
      <c r="AP57" s="175">
        <v>174.41860465116281</v>
      </c>
      <c r="AQ57" s="175">
        <v>186.04651162790699</v>
      </c>
      <c r="AR57" s="175">
        <v>197.67441860465118</v>
      </c>
      <c r="AS57" s="175">
        <v>209.30232558139537</v>
      </c>
      <c r="AT57" s="76"/>
      <c r="AU57" s="176" t="s">
        <v>654</v>
      </c>
      <c r="AV57" s="76"/>
      <c r="AW57" s="177" t="s">
        <v>655</v>
      </c>
      <c r="AX57" s="53"/>
      <c r="AY57" s="79"/>
    </row>
    <row r="58" spans="1:51" ht="15" x14ac:dyDescent="0.2">
      <c r="A58" s="741"/>
      <c r="B58" s="41" t="s">
        <v>88</v>
      </c>
      <c r="C58" s="88">
        <v>223</v>
      </c>
      <c r="D58" s="49">
        <v>240</v>
      </c>
      <c r="E58" s="89">
        <v>76</v>
      </c>
      <c r="F58" s="64">
        <v>3.47</v>
      </c>
      <c r="G58" s="61">
        <v>31.143851373236217</v>
      </c>
      <c r="H58" s="62">
        <v>0.55614020309350387</v>
      </c>
      <c r="I58" s="165">
        <v>2.9342105263157894</v>
      </c>
      <c r="J58" s="61">
        <v>173.44650864830237</v>
      </c>
      <c r="K58" s="166">
        <v>57.794318059823141</v>
      </c>
      <c r="L58" s="122">
        <v>0.15440618838161693</v>
      </c>
      <c r="M58" s="167">
        <v>0.39405585562753798</v>
      </c>
      <c r="N58" s="82" t="s">
        <v>10</v>
      </c>
      <c r="O58" s="54" t="s">
        <v>189</v>
      </c>
      <c r="P58" s="82" t="s">
        <v>19</v>
      </c>
      <c r="Q58" s="49">
        <v>375</v>
      </c>
      <c r="R58" s="49">
        <v>400</v>
      </c>
      <c r="S58" s="49">
        <v>425</v>
      </c>
      <c r="T58" s="49">
        <v>450</v>
      </c>
      <c r="U58" s="49">
        <v>475</v>
      </c>
      <c r="V58" s="49">
        <v>500</v>
      </c>
      <c r="W58" s="49">
        <v>525</v>
      </c>
      <c r="X58" s="50" t="s">
        <v>324</v>
      </c>
      <c r="Y58" s="114" t="s">
        <v>325</v>
      </c>
      <c r="Z58" s="119">
        <v>147.67932489451476</v>
      </c>
      <c r="AA58" s="99">
        <v>158.22784810126581</v>
      </c>
      <c r="AB58" s="99">
        <v>168.77637130801688</v>
      </c>
      <c r="AC58" s="99">
        <v>179.32489451476792</v>
      </c>
      <c r="AD58" s="99">
        <v>189.87341772151899</v>
      </c>
      <c r="AE58" s="99">
        <v>200.42194092827003</v>
      </c>
      <c r="AF58" s="99">
        <v>210.97046413502107</v>
      </c>
      <c r="AG58" s="99">
        <v>221.51898734177215</v>
      </c>
      <c r="AH58" s="50" t="s">
        <v>329</v>
      </c>
      <c r="AI58" s="134" t="s">
        <v>291</v>
      </c>
      <c r="AJ58" s="127" t="s">
        <v>248</v>
      </c>
      <c r="AK58" s="74" t="s">
        <v>248</v>
      </c>
      <c r="AL58" s="128" t="s">
        <v>245</v>
      </c>
      <c r="AM58" s="174">
        <v>174.41860465116281</v>
      </c>
      <c r="AN58" s="175">
        <v>186.04651162790699</v>
      </c>
      <c r="AO58" s="175">
        <v>197.67441860465118</v>
      </c>
      <c r="AP58" s="175">
        <v>209.30232558139537</v>
      </c>
      <c r="AQ58" s="175">
        <v>220.93023255813955</v>
      </c>
      <c r="AR58" s="175">
        <v>232.55813953488374</v>
      </c>
      <c r="AS58" s="175">
        <v>244.18604651162792</v>
      </c>
      <c r="AT58" s="76"/>
      <c r="AU58" s="176" t="s">
        <v>654</v>
      </c>
      <c r="AV58" s="76"/>
      <c r="AW58" s="177" t="s">
        <v>656</v>
      </c>
      <c r="AX58" s="53"/>
      <c r="AY58" s="79"/>
    </row>
    <row r="59" spans="1:51" ht="15" x14ac:dyDescent="0.2">
      <c r="A59" s="741" t="s">
        <v>89</v>
      </c>
      <c r="B59" s="41" t="s">
        <v>90</v>
      </c>
      <c r="C59" s="88">
        <v>190</v>
      </c>
      <c r="D59" s="49">
        <v>222</v>
      </c>
      <c r="E59" s="89">
        <v>70</v>
      </c>
      <c r="F59" s="63">
        <v>3.2</v>
      </c>
      <c r="G59" s="61">
        <v>36.621093749999993</v>
      </c>
      <c r="H59" s="62">
        <v>0.65394810267857129</v>
      </c>
      <c r="I59" s="165">
        <v>2.7142857142857144</v>
      </c>
      <c r="J59" s="61">
        <v>172.69736842105263</v>
      </c>
      <c r="K59" s="166">
        <v>53.346939930983858</v>
      </c>
      <c r="L59" s="122">
        <v>0.1517857142857143</v>
      </c>
      <c r="M59" s="167">
        <v>0.36418177659551654</v>
      </c>
      <c r="N59" s="82" t="s">
        <v>49</v>
      </c>
      <c r="O59" s="54" t="s">
        <v>50</v>
      </c>
      <c r="P59" s="82" t="s">
        <v>51</v>
      </c>
      <c r="Q59" s="49">
        <v>375</v>
      </c>
      <c r="R59" s="49">
        <v>400</v>
      </c>
      <c r="S59" s="49">
        <v>425</v>
      </c>
      <c r="T59" s="49">
        <v>450</v>
      </c>
      <c r="U59" s="49">
        <v>475</v>
      </c>
      <c r="V59" s="49">
        <v>500</v>
      </c>
      <c r="W59" s="49">
        <v>525</v>
      </c>
      <c r="X59" s="50" t="s">
        <v>322</v>
      </c>
      <c r="Y59" s="114" t="s">
        <v>323</v>
      </c>
      <c r="Z59" s="119">
        <v>138.88888888888889</v>
      </c>
      <c r="AA59" s="99">
        <v>148.8095238095238</v>
      </c>
      <c r="AB59" s="99">
        <v>158.73015873015873</v>
      </c>
      <c r="AC59" s="99">
        <v>168.65079365079364</v>
      </c>
      <c r="AD59" s="99">
        <v>178.57142857142858</v>
      </c>
      <c r="AE59" s="99">
        <v>188.49206349206349</v>
      </c>
      <c r="AF59" s="99">
        <v>198.4126984126984</v>
      </c>
      <c r="AG59" s="99">
        <v>208.33333333333334</v>
      </c>
      <c r="AH59" s="50" t="s">
        <v>330</v>
      </c>
      <c r="AI59" s="134" t="s">
        <v>291</v>
      </c>
      <c r="AJ59" s="127" t="s">
        <v>250</v>
      </c>
      <c r="AK59" s="74" t="s">
        <v>250</v>
      </c>
      <c r="AL59" s="128" t="s">
        <v>248</v>
      </c>
      <c r="AM59" s="119">
        <v>174.41860465116281</v>
      </c>
      <c r="AN59" s="99">
        <v>186.04651162790699</v>
      </c>
      <c r="AO59" s="99">
        <v>197.67441860465118</v>
      </c>
      <c r="AP59" s="99">
        <v>209.30232558139537</v>
      </c>
      <c r="AQ59" s="99">
        <v>220.93023255813955</v>
      </c>
      <c r="AR59" s="99">
        <v>232.55813953488374</v>
      </c>
      <c r="AS59" s="99">
        <v>244.18604651162792</v>
      </c>
      <c r="AT59" s="52" t="s">
        <v>464</v>
      </c>
      <c r="AU59" s="70" t="s">
        <v>654</v>
      </c>
      <c r="AV59" s="52" t="s">
        <v>465</v>
      </c>
      <c r="AW59" s="52" t="s">
        <v>657</v>
      </c>
      <c r="AX59" s="53"/>
      <c r="AY59" s="79"/>
    </row>
    <row r="60" spans="1:51" ht="15" x14ac:dyDescent="0.2">
      <c r="A60" s="741"/>
      <c r="B60" s="41" t="s">
        <v>200</v>
      </c>
      <c r="C60" s="88">
        <v>223</v>
      </c>
      <c r="D60" s="49">
        <v>240</v>
      </c>
      <c r="E60" s="89">
        <v>76</v>
      </c>
      <c r="F60" s="63">
        <v>3</v>
      </c>
      <c r="G60" s="61">
        <v>36.111111111111114</v>
      </c>
      <c r="H60" s="62">
        <v>0.64484126984126988</v>
      </c>
      <c r="I60" s="165">
        <v>2.9342105263157894</v>
      </c>
      <c r="J60" s="61">
        <v>150.32030749519541</v>
      </c>
      <c r="K60" s="166">
        <v>57.794318059823141</v>
      </c>
      <c r="L60" s="122">
        <v>2.1929824561403539E-2</v>
      </c>
      <c r="M60" s="167">
        <v>0.3930949568441412</v>
      </c>
      <c r="N60" s="82" t="s">
        <v>287</v>
      </c>
      <c r="O60" s="54" t="s">
        <v>287</v>
      </c>
      <c r="P60" s="82" t="s">
        <v>18</v>
      </c>
      <c r="Q60" s="49">
        <v>325</v>
      </c>
      <c r="R60" s="49">
        <v>350</v>
      </c>
      <c r="S60" s="49">
        <v>375</v>
      </c>
      <c r="T60" s="49">
        <v>400</v>
      </c>
      <c r="U60" s="49">
        <v>425</v>
      </c>
      <c r="V60" s="49">
        <v>450</v>
      </c>
      <c r="W60" s="49">
        <v>475</v>
      </c>
      <c r="X60" s="50" t="s">
        <v>324</v>
      </c>
      <c r="Y60" s="114" t="s">
        <v>325</v>
      </c>
      <c r="Z60" s="119">
        <v>126.58227848101265</v>
      </c>
      <c r="AA60" s="99">
        <v>137.13080168776369</v>
      </c>
      <c r="AB60" s="99">
        <v>147.67932489451476</v>
      </c>
      <c r="AC60" s="99">
        <v>158.22784810126581</v>
      </c>
      <c r="AD60" s="99">
        <v>168.77637130801688</v>
      </c>
      <c r="AE60" s="99">
        <v>179.32489451476792</v>
      </c>
      <c r="AF60" s="99">
        <v>189.87341772151899</v>
      </c>
      <c r="AG60" s="99">
        <v>200.42194092827003</v>
      </c>
      <c r="AH60" s="50" t="s">
        <v>329</v>
      </c>
      <c r="AI60" s="134" t="s">
        <v>291</v>
      </c>
      <c r="AJ60" s="127" t="s">
        <v>250</v>
      </c>
      <c r="AK60" s="74" t="s">
        <v>275</v>
      </c>
      <c r="AL60" s="128" t="s">
        <v>246</v>
      </c>
      <c r="AM60" s="174">
        <v>151.16279069767444</v>
      </c>
      <c r="AN60" s="175">
        <v>162.79069767441862</v>
      </c>
      <c r="AO60" s="175">
        <v>174.41860465116281</v>
      </c>
      <c r="AP60" s="175">
        <v>186.04651162790699</v>
      </c>
      <c r="AQ60" s="175">
        <v>197.67441860465118</v>
      </c>
      <c r="AR60" s="175">
        <v>209.30232558139537</v>
      </c>
      <c r="AS60" s="175">
        <v>220.93023255813955</v>
      </c>
      <c r="AT60" s="76"/>
      <c r="AU60" s="176" t="s">
        <v>654</v>
      </c>
      <c r="AV60" s="76"/>
      <c r="AW60" s="177" t="s">
        <v>655</v>
      </c>
      <c r="AX60" s="53"/>
      <c r="AY60" s="79"/>
    </row>
    <row r="61" spans="1:51" ht="15" x14ac:dyDescent="0.2">
      <c r="A61" s="741" t="s">
        <v>427</v>
      </c>
      <c r="B61" s="41" t="s">
        <v>428</v>
      </c>
      <c r="C61" s="88">
        <v>149</v>
      </c>
      <c r="D61" s="49">
        <v>200</v>
      </c>
      <c r="E61" s="89">
        <v>57</v>
      </c>
      <c r="F61" s="63">
        <v>2.9</v>
      </c>
      <c r="G61" s="61">
        <v>50.535077288941736</v>
      </c>
      <c r="H61" s="62">
        <v>0.90241209444538817</v>
      </c>
      <c r="I61" s="165">
        <v>2.6140350877192984</v>
      </c>
      <c r="J61" s="61">
        <v>165.48717641418983</v>
      </c>
      <c r="K61" s="166">
        <v>47.241735785214331</v>
      </c>
      <c r="L61" s="122">
        <v>9.8608590441621222E-2</v>
      </c>
      <c r="M61" s="167">
        <v>0.31670001616176707</v>
      </c>
      <c r="N61" s="82" t="s">
        <v>283</v>
      </c>
      <c r="O61" s="54" t="s">
        <v>283</v>
      </c>
      <c r="P61" s="182"/>
      <c r="Q61" s="177">
        <v>425</v>
      </c>
      <c r="R61" s="177">
        <v>450</v>
      </c>
      <c r="S61" s="177">
        <v>475</v>
      </c>
      <c r="T61" s="177">
        <v>500</v>
      </c>
      <c r="U61" s="177">
        <v>525</v>
      </c>
      <c r="V61" s="177">
        <v>550</v>
      </c>
      <c r="W61" s="177">
        <v>575</v>
      </c>
      <c r="X61" s="60"/>
      <c r="Y61" s="115"/>
      <c r="Z61" s="183"/>
      <c r="AA61" s="184"/>
      <c r="AB61" s="184"/>
      <c r="AC61" s="184"/>
      <c r="AD61" s="184"/>
      <c r="AE61" s="184"/>
      <c r="AF61" s="184"/>
      <c r="AG61" s="184"/>
      <c r="AH61" s="60"/>
      <c r="AI61" s="134"/>
      <c r="AJ61" s="127"/>
      <c r="AK61" s="74"/>
      <c r="AL61" s="128"/>
      <c r="AM61" s="119">
        <v>197.67441860465118</v>
      </c>
      <c r="AN61" s="99">
        <v>209.30232558139537</v>
      </c>
      <c r="AO61" s="99">
        <v>220.93023255813955</v>
      </c>
      <c r="AP61" s="99">
        <v>232.55813953488374</v>
      </c>
      <c r="AQ61" s="99">
        <v>244.18604651162792</v>
      </c>
      <c r="AR61" s="99">
        <v>255.81395348837211</v>
      </c>
      <c r="AS61" s="99">
        <v>267.44186046511629</v>
      </c>
      <c r="AT61" s="52" t="s">
        <v>459</v>
      </c>
      <c r="AU61" s="70" t="s">
        <v>654</v>
      </c>
      <c r="AV61" s="52" t="s">
        <v>458</v>
      </c>
      <c r="AW61" s="52" t="s">
        <v>655</v>
      </c>
      <c r="AX61" s="53"/>
      <c r="AY61" s="79"/>
    </row>
    <row r="62" spans="1:51" ht="15" x14ac:dyDescent="0.2">
      <c r="A62" s="741"/>
      <c r="B62" s="41" t="s">
        <v>429</v>
      </c>
      <c r="C62" s="88">
        <v>150</v>
      </c>
      <c r="D62" s="49">
        <v>216</v>
      </c>
      <c r="E62" s="89">
        <v>63</v>
      </c>
      <c r="F62" s="63">
        <v>2.4</v>
      </c>
      <c r="G62" s="61">
        <v>47.743055555555557</v>
      </c>
      <c r="H62" s="62">
        <v>0.85255456349206349</v>
      </c>
      <c r="I62" s="165">
        <v>2.3809523809523809</v>
      </c>
      <c r="J62" s="61">
        <v>129.9375</v>
      </c>
      <c r="K62" s="166">
        <v>47.4</v>
      </c>
      <c r="L62" s="122">
        <v>7.9365079365079083E-3</v>
      </c>
      <c r="M62" s="167">
        <v>0.36770909090909093</v>
      </c>
      <c r="N62" s="82" t="s">
        <v>38</v>
      </c>
      <c r="O62" s="54" t="s">
        <v>38</v>
      </c>
      <c r="P62" s="82"/>
      <c r="Q62" s="49">
        <v>275</v>
      </c>
      <c r="R62" s="49">
        <v>300</v>
      </c>
      <c r="S62" s="49">
        <v>325</v>
      </c>
      <c r="T62" s="49">
        <v>350</v>
      </c>
      <c r="U62" s="49">
        <v>375</v>
      </c>
      <c r="V62" s="49">
        <v>400</v>
      </c>
      <c r="W62" s="49">
        <v>425</v>
      </c>
      <c r="X62" s="50" t="s">
        <v>321</v>
      </c>
      <c r="Y62" s="115"/>
      <c r="Z62" s="119">
        <v>96.153846153846146</v>
      </c>
      <c r="AA62" s="99">
        <v>105.76923076923076</v>
      </c>
      <c r="AB62" s="99">
        <v>115.38461538461539</v>
      </c>
      <c r="AC62" s="99">
        <v>125</v>
      </c>
      <c r="AD62" s="99">
        <v>134.61538461538461</v>
      </c>
      <c r="AE62" s="99">
        <v>144.23076923076923</v>
      </c>
      <c r="AF62" s="99">
        <v>153.84615384615384</v>
      </c>
      <c r="AG62" s="99">
        <v>163.46153846153845</v>
      </c>
      <c r="AH62" s="50" t="s">
        <v>331</v>
      </c>
      <c r="AI62" s="134"/>
      <c r="AJ62" s="127"/>
      <c r="AK62" s="74"/>
      <c r="AL62" s="128"/>
      <c r="AM62" s="119">
        <v>127.90697674418605</v>
      </c>
      <c r="AN62" s="99">
        <v>139.53488372093022</v>
      </c>
      <c r="AO62" s="99">
        <v>151.16279069767444</v>
      </c>
      <c r="AP62" s="99">
        <v>162.79069767441862</v>
      </c>
      <c r="AQ62" s="99">
        <v>174.41860465116281</v>
      </c>
      <c r="AR62" s="99">
        <v>186.04651162790699</v>
      </c>
      <c r="AS62" s="99">
        <v>197.67441860465118</v>
      </c>
      <c r="AT62" s="52" t="s">
        <v>460</v>
      </c>
      <c r="AU62" s="70" t="s">
        <v>652</v>
      </c>
      <c r="AV62" s="52" t="s">
        <v>461</v>
      </c>
      <c r="AW62" s="52" t="s">
        <v>653</v>
      </c>
      <c r="AX62" s="53"/>
      <c r="AY62" s="79"/>
    </row>
    <row r="63" spans="1:51" ht="15" x14ac:dyDescent="0.2">
      <c r="A63" s="224" t="s">
        <v>605</v>
      </c>
      <c r="B63" s="41" t="s">
        <v>606</v>
      </c>
      <c r="C63" s="88">
        <v>160</v>
      </c>
      <c r="D63" s="49">
        <v>216</v>
      </c>
      <c r="E63" s="89">
        <v>63</v>
      </c>
      <c r="F63" s="63">
        <v>2.5350000000000001</v>
      </c>
      <c r="G63" s="61">
        <v>50.574015071056486</v>
      </c>
      <c r="H63" s="62">
        <v>0.90310741198315159</v>
      </c>
      <c r="I63" s="165">
        <v>2.5396825396825395</v>
      </c>
      <c r="J63" s="61">
        <v>143.96484375</v>
      </c>
      <c r="K63" s="166">
        <v>48.954509496061739</v>
      </c>
      <c r="L63" s="122">
        <v>-1.8471556933094277E-3</v>
      </c>
      <c r="M63" s="167">
        <v>0.33941793250602803</v>
      </c>
      <c r="N63" s="82" t="s">
        <v>4</v>
      </c>
      <c r="O63" s="54" t="s">
        <v>12</v>
      </c>
      <c r="P63" s="185"/>
      <c r="Q63" s="177">
        <v>325</v>
      </c>
      <c r="R63" s="177">
        <v>350</v>
      </c>
      <c r="S63" s="177">
        <v>375</v>
      </c>
      <c r="T63" s="177">
        <v>400</v>
      </c>
      <c r="U63" s="177">
        <v>425</v>
      </c>
      <c r="V63" s="177">
        <v>450</v>
      </c>
      <c r="W63" s="177">
        <v>475</v>
      </c>
      <c r="X63" s="186"/>
      <c r="Y63" s="115"/>
      <c r="Z63" s="119">
        <v>115.38461538461539</v>
      </c>
      <c r="AA63" s="99">
        <v>125</v>
      </c>
      <c r="AB63" s="99">
        <v>134.61538461538461</v>
      </c>
      <c r="AC63" s="99">
        <v>144.23076923076923</v>
      </c>
      <c r="AD63" s="99">
        <v>153.84615384615384</v>
      </c>
      <c r="AE63" s="99">
        <v>163.46153846153845</v>
      </c>
      <c r="AF63" s="99">
        <v>173.07692307692307</v>
      </c>
      <c r="AG63" s="99">
        <v>182.69230769230768</v>
      </c>
      <c r="AH63" s="50" t="s">
        <v>331</v>
      </c>
      <c r="AI63" s="134"/>
      <c r="AJ63" s="127"/>
      <c r="AK63" s="74"/>
      <c r="AL63" s="128"/>
      <c r="AM63" s="119">
        <v>151.16279069767444</v>
      </c>
      <c r="AN63" s="99">
        <v>162.79069767441862</v>
      </c>
      <c r="AO63" s="99">
        <v>174.41860465116281</v>
      </c>
      <c r="AP63" s="99">
        <v>186.04651162790699</v>
      </c>
      <c r="AQ63" s="99">
        <v>197.67441860465118</v>
      </c>
      <c r="AR63" s="99">
        <v>209.30232558139537</v>
      </c>
      <c r="AS63" s="99">
        <v>220.93023255813955</v>
      </c>
      <c r="AT63" s="52" t="s">
        <v>460</v>
      </c>
      <c r="AU63" s="70" t="s">
        <v>652</v>
      </c>
      <c r="AV63" s="52" t="s">
        <v>461</v>
      </c>
      <c r="AW63" s="52" t="s">
        <v>653</v>
      </c>
      <c r="AX63" s="53"/>
      <c r="AY63" s="79"/>
    </row>
    <row r="64" spans="1:51" ht="15" x14ac:dyDescent="0.2">
      <c r="A64" s="738" t="s">
        <v>91</v>
      </c>
      <c r="B64" s="41" t="s">
        <v>550</v>
      </c>
      <c r="C64" s="88">
        <v>140</v>
      </c>
      <c r="D64" s="49">
        <v>200</v>
      </c>
      <c r="E64" s="89">
        <v>51</v>
      </c>
      <c r="F64" s="63">
        <v>2.88</v>
      </c>
      <c r="G64" s="61">
        <v>57.267554012345684</v>
      </c>
      <c r="H64" s="62">
        <v>1.0226348930776015</v>
      </c>
      <c r="I64" s="165">
        <v>2.7450980392156863</v>
      </c>
      <c r="J64" s="61">
        <v>157.58609693877551</v>
      </c>
      <c r="K64" s="166">
        <v>45.792750517958623</v>
      </c>
      <c r="L64" s="122">
        <v>4.6840958605664444E-2</v>
      </c>
      <c r="M64" s="167">
        <v>0.30486913533689847</v>
      </c>
      <c r="N64" s="88" t="s">
        <v>38</v>
      </c>
      <c r="O64" s="89" t="s">
        <v>32</v>
      </c>
      <c r="P64" s="185"/>
      <c r="Q64" s="177">
        <v>475</v>
      </c>
      <c r="R64" s="177">
        <v>500</v>
      </c>
      <c r="S64" s="177">
        <v>525</v>
      </c>
      <c r="T64" s="177">
        <v>550</v>
      </c>
      <c r="U64" s="177">
        <v>575</v>
      </c>
      <c r="V64" s="177">
        <v>600</v>
      </c>
      <c r="W64" s="177">
        <v>625</v>
      </c>
      <c r="X64" s="186"/>
      <c r="Y64" s="187"/>
      <c r="Z64" s="174"/>
      <c r="AA64" s="175"/>
      <c r="AB64" s="175"/>
      <c r="AC64" s="175"/>
      <c r="AD64" s="175"/>
      <c r="AE64" s="175"/>
      <c r="AF64" s="175"/>
      <c r="AG64" s="175"/>
      <c r="AH64" s="186"/>
      <c r="AI64" s="134"/>
      <c r="AJ64" s="127"/>
      <c r="AK64" s="74"/>
      <c r="AL64" s="128"/>
      <c r="AM64" s="90">
        <v>220.93023255813955</v>
      </c>
      <c r="AN64" s="148">
        <v>232.55813953488374</v>
      </c>
      <c r="AO64" s="148">
        <v>244.18604651162792</v>
      </c>
      <c r="AP64" s="148">
        <v>255.81395348837211</v>
      </c>
      <c r="AQ64" s="148">
        <v>267.44186046511629</v>
      </c>
      <c r="AR64" s="148">
        <v>279.06976744186045</v>
      </c>
      <c r="AS64" s="148">
        <v>290.69767441860466</v>
      </c>
      <c r="AT64" s="157" t="s">
        <v>480</v>
      </c>
      <c r="AU64" s="155" t="s">
        <v>654</v>
      </c>
      <c r="AV64" s="157" t="s">
        <v>553</v>
      </c>
      <c r="AW64" s="49" t="s">
        <v>655</v>
      </c>
      <c r="AX64" s="53"/>
      <c r="AY64" s="79"/>
    </row>
    <row r="65" spans="1:51" ht="15" x14ac:dyDescent="0.2">
      <c r="A65" s="772"/>
      <c r="B65" s="107" t="s">
        <v>555</v>
      </c>
      <c r="C65" s="88">
        <v>145</v>
      </c>
      <c r="D65" s="49">
        <v>200</v>
      </c>
      <c r="E65" s="89">
        <v>57</v>
      </c>
      <c r="F65" s="63">
        <v>2.69</v>
      </c>
      <c r="G65" s="61">
        <v>51.823496082143699</v>
      </c>
      <c r="H65" s="62">
        <v>0.9254195728954232</v>
      </c>
      <c r="I65" s="165">
        <v>2.5438596491228069</v>
      </c>
      <c r="J65" s="61">
        <v>150.04618226600985</v>
      </c>
      <c r="K65" s="166">
        <v>46.603304603858291</v>
      </c>
      <c r="L65" s="122">
        <v>5.4327267984086623E-2</v>
      </c>
      <c r="M65" s="167">
        <v>0.32843610786082872</v>
      </c>
      <c r="N65" s="82" t="s">
        <v>38</v>
      </c>
      <c r="O65" s="54" t="s">
        <v>32</v>
      </c>
      <c r="P65" s="182"/>
      <c r="Q65" s="177">
        <v>375</v>
      </c>
      <c r="R65" s="177">
        <v>400</v>
      </c>
      <c r="S65" s="177">
        <v>425</v>
      </c>
      <c r="T65" s="177">
        <v>450</v>
      </c>
      <c r="U65" s="177">
        <v>475</v>
      </c>
      <c r="V65" s="177">
        <v>500</v>
      </c>
      <c r="W65" s="177">
        <v>525</v>
      </c>
      <c r="X65" s="60"/>
      <c r="Y65" s="115"/>
      <c r="Z65" s="183"/>
      <c r="AA65" s="184"/>
      <c r="AB65" s="184"/>
      <c r="AC65" s="184"/>
      <c r="AD65" s="184"/>
      <c r="AE65" s="184"/>
      <c r="AF65" s="184"/>
      <c r="AG65" s="184"/>
      <c r="AH65" s="60"/>
      <c r="AI65" s="134"/>
      <c r="AJ65" s="127"/>
      <c r="AK65" s="74"/>
      <c r="AL65" s="128"/>
      <c r="AM65" s="119">
        <v>174.41860465116281</v>
      </c>
      <c r="AN65" s="99">
        <v>186.04651162790699</v>
      </c>
      <c r="AO65" s="99">
        <v>197.67441860465118</v>
      </c>
      <c r="AP65" s="99">
        <v>209.30232558139537</v>
      </c>
      <c r="AQ65" s="99">
        <v>220.93023255813955</v>
      </c>
      <c r="AR65" s="99">
        <v>232.55813953488374</v>
      </c>
      <c r="AS65" s="99">
        <v>244.18604651162792</v>
      </c>
      <c r="AT65" s="52" t="s">
        <v>459</v>
      </c>
      <c r="AU65" s="70" t="s">
        <v>654</v>
      </c>
      <c r="AV65" s="52" t="s">
        <v>458</v>
      </c>
      <c r="AW65" s="52" t="s">
        <v>655</v>
      </c>
      <c r="AX65" s="72"/>
      <c r="AY65" s="80"/>
    </row>
    <row r="66" spans="1:51" ht="15" x14ac:dyDescent="0.2">
      <c r="A66" s="772"/>
      <c r="B66" s="41" t="s">
        <v>554</v>
      </c>
      <c r="C66" s="88">
        <v>216</v>
      </c>
      <c r="D66" s="49">
        <v>267</v>
      </c>
      <c r="E66" s="89">
        <v>89</v>
      </c>
      <c r="F66" s="63">
        <v>2.65</v>
      </c>
      <c r="G66" s="61">
        <v>35.599857600569599</v>
      </c>
      <c r="H66" s="62">
        <v>0.63571174286731424</v>
      </c>
      <c r="I66" s="165">
        <v>2.4269662921348316</v>
      </c>
      <c r="J66" s="61">
        <v>163.71114417989418</v>
      </c>
      <c r="K66" s="166">
        <v>56.879999999999995</v>
      </c>
      <c r="L66" s="122">
        <v>8.4163663345346529E-2</v>
      </c>
      <c r="M66" s="167">
        <v>0.37937042696629214</v>
      </c>
      <c r="N66" s="82" t="s">
        <v>13</v>
      </c>
      <c r="O66" s="54" t="s">
        <v>38</v>
      </c>
      <c r="P66" s="82" t="s">
        <v>267</v>
      </c>
      <c r="Q66" s="49">
        <v>250</v>
      </c>
      <c r="R66" s="49">
        <v>275</v>
      </c>
      <c r="S66" s="49">
        <v>300</v>
      </c>
      <c r="T66" s="49">
        <v>325</v>
      </c>
      <c r="U66" s="49">
        <v>350</v>
      </c>
      <c r="V66" s="49">
        <v>375</v>
      </c>
      <c r="W66" s="49">
        <v>400</v>
      </c>
      <c r="X66" s="50" t="s">
        <v>326</v>
      </c>
      <c r="Y66" s="114" t="s">
        <v>327</v>
      </c>
      <c r="Z66" s="119">
        <v>104.65116279069768</v>
      </c>
      <c r="AA66" s="99">
        <v>116.27906976744187</v>
      </c>
      <c r="AB66" s="99">
        <v>116.03375527426159</v>
      </c>
      <c r="AC66" s="99">
        <v>139.53488372093022</v>
      </c>
      <c r="AD66" s="99">
        <v>151.16279069767444</v>
      </c>
      <c r="AE66" s="99">
        <v>162.79069767441862</v>
      </c>
      <c r="AF66" s="99">
        <v>174.41860465116281</v>
      </c>
      <c r="AG66" s="99">
        <v>186.04651162790699</v>
      </c>
      <c r="AH66" s="50" t="s">
        <v>328</v>
      </c>
      <c r="AI66" s="134" t="s">
        <v>291</v>
      </c>
      <c r="AJ66" s="127" t="s">
        <v>248</v>
      </c>
      <c r="AK66" s="74" t="s">
        <v>250</v>
      </c>
      <c r="AL66" s="128" t="s">
        <v>244</v>
      </c>
      <c r="AM66" s="174">
        <v>116.27906976744187</v>
      </c>
      <c r="AN66" s="175">
        <v>127.90697674418605</v>
      </c>
      <c r="AO66" s="175">
        <v>139.53488372093022</v>
      </c>
      <c r="AP66" s="175">
        <v>151.16279069767444</v>
      </c>
      <c r="AQ66" s="175">
        <v>162.79069767441862</v>
      </c>
      <c r="AR66" s="175">
        <v>174.41860465116281</v>
      </c>
      <c r="AS66" s="175">
        <v>186.04651162790699</v>
      </c>
      <c r="AT66" s="76"/>
      <c r="AU66" s="176" t="s">
        <v>654</v>
      </c>
      <c r="AV66" s="76"/>
      <c r="AW66" s="177" t="s">
        <v>655</v>
      </c>
      <c r="AX66" s="53"/>
      <c r="AY66" s="79"/>
    </row>
    <row r="67" spans="1:51" ht="15" x14ac:dyDescent="0.2">
      <c r="A67" s="772"/>
      <c r="B67" s="41" t="s">
        <v>527</v>
      </c>
      <c r="C67" s="88">
        <v>216.5</v>
      </c>
      <c r="D67" s="49">
        <v>240</v>
      </c>
      <c r="E67" s="89">
        <v>76</v>
      </c>
      <c r="F67" s="63">
        <v>3.25</v>
      </c>
      <c r="G67" s="61">
        <v>35.502958579881657</v>
      </c>
      <c r="H67" s="62">
        <v>0.63398140321217245</v>
      </c>
      <c r="I67" s="165">
        <v>2.8486842105263159</v>
      </c>
      <c r="J67" s="61">
        <v>178.65390960079179</v>
      </c>
      <c r="K67" s="166">
        <v>56.945795279370721</v>
      </c>
      <c r="L67" s="122">
        <v>0.12348178137651818</v>
      </c>
      <c r="M67" s="167">
        <v>0.36365385055598148</v>
      </c>
      <c r="N67" s="82" t="s">
        <v>15</v>
      </c>
      <c r="O67" s="54" t="s">
        <v>13</v>
      </c>
      <c r="P67" s="82" t="s">
        <v>19</v>
      </c>
      <c r="Q67" s="49">
        <v>375</v>
      </c>
      <c r="R67" s="49">
        <v>400</v>
      </c>
      <c r="S67" s="49">
        <v>425</v>
      </c>
      <c r="T67" s="49">
        <v>450</v>
      </c>
      <c r="U67" s="49">
        <v>475</v>
      </c>
      <c r="V67" s="49">
        <v>500</v>
      </c>
      <c r="W67" s="49">
        <v>525</v>
      </c>
      <c r="X67" s="50" t="s">
        <v>324</v>
      </c>
      <c r="Y67" s="114" t="s">
        <v>325</v>
      </c>
      <c r="Z67" s="119">
        <v>147.67932489451476</v>
      </c>
      <c r="AA67" s="99">
        <v>158.22784810126581</v>
      </c>
      <c r="AB67" s="99">
        <v>168.77637130801688</v>
      </c>
      <c r="AC67" s="99">
        <v>179.32489451476792</v>
      </c>
      <c r="AD67" s="99">
        <v>189.87341772151899</v>
      </c>
      <c r="AE67" s="99">
        <v>200.42194092827003</v>
      </c>
      <c r="AF67" s="99">
        <v>210.97046413502107</v>
      </c>
      <c r="AG67" s="99">
        <v>221.51898734177215</v>
      </c>
      <c r="AH67" s="50" t="s">
        <v>329</v>
      </c>
      <c r="AI67" s="134" t="s">
        <v>291</v>
      </c>
      <c r="AJ67" s="127" t="s">
        <v>250</v>
      </c>
      <c r="AK67" s="74" t="s">
        <v>250</v>
      </c>
      <c r="AL67" s="128" t="s">
        <v>247</v>
      </c>
      <c r="AM67" s="174">
        <v>174.41860465116281</v>
      </c>
      <c r="AN67" s="175">
        <v>186.04651162790699</v>
      </c>
      <c r="AO67" s="175">
        <v>197.67441860465118</v>
      </c>
      <c r="AP67" s="175">
        <v>209.30232558139537</v>
      </c>
      <c r="AQ67" s="175">
        <v>220.93023255813955</v>
      </c>
      <c r="AR67" s="175">
        <v>232.55813953488374</v>
      </c>
      <c r="AS67" s="175">
        <v>244.18604651162792</v>
      </c>
      <c r="AT67" s="76"/>
      <c r="AU67" s="176" t="s">
        <v>654</v>
      </c>
      <c r="AV67" s="76"/>
      <c r="AW67" s="177" t="s">
        <v>657</v>
      </c>
      <c r="AX67" s="53"/>
      <c r="AY67" s="79"/>
    </row>
    <row r="68" spans="1:51" ht="15" x14ac:dyDescent="0.2">
      <c r="A68" s="772"/>
      <c r="B68" s="41" t="s">
        <v>528</v>
      </c>
      <c r="C68" s="88">
        <v>229.3</v>
      </c>
      <c r="D68" s="49">
        <v>240</v>
      </c>
      <c r="E68" s="89">
        <v>76</v>
      </c>
      <c r="F68" s="63">
        <v>3.5</v>
      </c>
      <c r="G68" s="61">
        <v>34.693877551020407</v>
      </c>
      <c r="H68" s="62">
        <v>0.61953352769679293</v>
      </c>
      <c r="I68" s="165">
        <v>3.017105263157895</v>
      </c>
      <c r="J68" s="61">
        <v>191.17188960189395</v>
      </c>
      <c r="K68" s="166">
        <v>58.605009342205555</v>
      </c>
      <c r="L68" s="122">
        <v>0.13796992481203002</v>
      </c>
      <c r="M68" s="167">
        <v>0.35562172851616991</v>
      </c>
      <c r="N68" s="82" t="s">
        <v>15</v>
      </c>
      <c r="O68" s="54" t="s">
        <v>13</v>
      </c>
      <c r="P68" s="82" t="s">
        <v>28</v>
      </c>
      <c r="Q68" s="49">
        <v>425</v>
      </c>
      <c r="R68" s="49">
        <v>450</v>
      </c>
      <c r="S68" s="49">
        <v>475</v>
      </c>
      <c r="T68" s="49">
        <v>500</v>
      </c>
      <c r="U68" s="49">
        <v>525</v>
      </c>
      <c r="V68" s="49">
        <v>550</v>
      </c>
      <c r="W68" s="49">
        <v>575</v>
      </c>
      <c r="X68" s="50" t="s">
        <v>324</v>
      </c>
      <c r="Y68" s="114" t="s">
        <v>325</v>
      </c>
      <c r="Z68" s="119">
        <v>168.77637130801688</v>
      </c>
      <c r="AA68" s="99">
        <v>179.32489451476792</v>
      </c>
      <c r="AB68" s="99">
        <v>189.87341772151899</v>
      </c>
      <c r="AC68" s="99">
        <v>200.42194092827003</v>
      </c>
      <c r="AD68" s="99">
        <v>210.97046413502107</v>
      </c>
      <c r="AE68" s="99">
        <v>221.51898734177215</v>
      </c>
      <c r="AF68" s="99">
        <v>232.06751054852319</v>
      </c>
      <c r="AG68" s="99">
        <v>242.61603375527426</v>
      </c>
      <c r="AH68" s="50" t="s">
        <v>329</v>
      </c>
      <c r="AI68" s="134" t="s">
        <v>291</v>
      </c>
      <c r="AJ68" s="127" t="s">
        <v>245</v>
      </c>
      <c r="AK68" s="74" t="s">
        <v>247</v>
      </c>
      <c r="AL68" s="128" t="s">
        <v>247</v>
      </c>
      <c r="AM68" s="174">
        <v>197.67441860465118</v>
      </c>
      <c r="AN68" s="175">
        <v>209.30232558139537</v>
      </c>
      <c r="AO68" s="175">
        <v>220.93023255813955</v>
      </c>
      <c r="AP68" s="175">
        <v>232.55813953488374</v>
      </c>
      <c r="AQ68" s="175">
        <v>244.18604651162792</v>
      </c>
      <c r="AR68" s="175">
        <v>255.81395348837211</v>
      </c>
      <c r="AS68" s="175">
        <v>267.44186046511629</v>
      </c>
      <c r="AT68" s="76"/>
      <c r="AU68" s="176" t="s">
        <v>654</v>
      </c>
      <c r="AV68" s="76"/>
      <c r="AW68" s="177" t="s">
        <v>656</v>
      </c>
      <c r="AX68" s="53"/>
      <c r="AY68" s="79"/>
    </row>
    <row r="69" spans="1:51" ht="15" x14ac:dyDescent="0.2">
      <c r="A69" s="772"/>
      <c r="B69" s="41" t="s">
        <v>529</v>
      </c>
      <c r="C69" s="88">
        <v>221.5</v>
      </c>
      <c r="D69" s="49">
        <v>240</v>
      </c>
      <c r="E69" s="89">
        <v>76</v>
      </c>
      <c r="F69" s="63">
        <v>3.34</v>
      </c>
      <c r="G69" s="61">
        <v>35.856430850873103</v>
      </c>
      <c r="H69" s="62">
        <v>0.64029340805130541</v>
      </c>
      <c r="I69" s="165">
        <v>2.9144736842105261</v>
      </c>
      <c r="J69" s="61">
        <v>186.26249596904228</v>
      </c>
      <c r="K69" s="166">
        <v>57.599614582043863</v>
      </c>
      <c r="L69" s="122">
        <v>0.12740308855972268</v>
      </c>
      <c r="M69" s="167">
        <v>0.35438920761268039</v>
      </c>
      <c r="N69" s="82" t="s">
        <v>15</v>
      </c>
      <c r="O69" s="54" t="s">
        <v>13</v>
      </c>
      <c r="P69" s="82" t="s">
        <v>28</v>
      </c>
      <c r="Q69" s="49">
        <v>400</v>
      </c>
      <c r="R69" s="49">
        <v>425</v>
      </c>
      <c r="S69" s="49">
        <v>450</v>
      </c>
      <c r="T69" s="49">
        <v>475</v>
      </c>
      <c r="U69" s="49">
        <v>500</v>
      </c>
      <c r="V69" s="49">
        <v>525</v>
      </c>
      <c r="W69" s="49">
        <v>550</v>
      </c>
      <c r="X69" s="50" t="s">
        <v>324</v>
      </c>
      <c r="Y69" s="114" t="s">
        <v>325</v>
      </c>
      <c r="Z69" s="119">
        <v>158.22784810126581</v>
      </c>
      <c r="AA69" s="99">
        <v>168.77637130801688</v>
      </c>
      <c r="AB69" s="99">
        <v>179.32489451476792</v>
      </c>
      <c r="AC69" s="99">
        <v>189.87341772151899</v>
      </c>
      <c r="AD69" s="99">
        <v>200.42194092827003</v>
      </c>
      <c r="AE69" s="99">
        <v>210.97046413502107</v>
      </c>
      <c r="AF69" s="99">
        <v>221.51898734177215</v>
      </c>
      <c r="AG69" s="99">
        <v>232.06751054852319</v>
      </c>
      <c r="AH69" s="50" t="s">
        <v>329</v>
      </c>
      <c r="AI69" s="134" t="s">
        <v>291</v>
      </c>
      <c r="AJ69" s="127" t="s">
        <v>245</v>
      </c>
      <c r="AK69" s="74" t="s">
        <v>247</v>
      </c>
      <c r="AL69" s="128" t="s">
        <v>247</v>
      </c>
      <c r="AM69" s="174">
        <v>186.04651162790699</v>
      </c>
      <c r="AN69" s="175">
        <v>197.67441860465118</v>
      </c>
      <c r="AO69" s="175">
        <v>209.30232558139537</v>
      </c>
      <c r="AP69" s="175">
        <v>220.93023255813955</v>
      </c>
      <c r="AQ69" s="175">
        <v>232.55813953488374</v>
      </c>
      <c r="AR69" s="175">
        <v>244.18604651162792</v>
      </c>
      <c r="AS69" s="175">
        <v>255.81395348837211</v>
      </c>
      <c r="AT69" s="76"/>
      <c r="AU69" s="176" t="s">
        <v>654</v>
      </c>
      <c r="AV69" s="76"/>
      <c r="AW69" s="177" t="s">
        <v>656</v>
      </c>
      <c r="AX69" s="53"/>
      <c r="AY69" s="79"/>
    </row>
    <row r="70" spans="1:51" ht="15" x14ac:dyDescent="0.2">
      <c r="A70" s="739"/>
      <c r="B70" s="41" t="s">
        <v>530</v>
      </c>
      <c r="C70" s="88">
        <v>234.6</v>
      </c>
      <c r="D70" s="49">
        <v>240</v>
      </c>
      <c r="E70" s="89">
        <v>76</v>
      </c>
      <c r="F70" s="63">
        <v>3.58</v>
      </c>
      <c r="G70" s="61">
        <v>35.111263693392843</v>
      </c>
      <c r="H70" s="62">
        <v>0.62698685166772938</v>
      </c>
      <c r="I70" s="165">
        <v>3.0868421052631576</v>
      </c>
      <c r="J70" s="61">
        <v>197.84435513335774</v>
      </c>
      <c r="K70" s="166">
        <v>59.278433177674316</v>
      </c>
      <c r="L70" s="122">
        <v>0.13775360188179958</v>
      </c>
      <c r="M70" s="167">
        <v>0.34748948197251889</v>
      </c>
      <c r="N70" s="82" t="s">
        <v>15</v>
      </c>
      <c r="O70" s="54" t="s">
        <v>13</v>
      </c>
      <c r="P70" s="82" t="s">
        <v>28</v>
      </c>
      <c r="Q70" s="49">
        <v>450</v>
      </c>
      <c r="R70" s="49">
        <v>475</v>
      </c>
      <c r="S70" s="49">
        <v>500</v>
      </c>
      <c r="T70" s="49">
        <v>525</v>
      </c>
      <c r="U70" s="49">
        <v>550</v>
      </c>
      <c r="V70" s="49">
        <v>575</v>
      </c>
      <c r="W70" s="49">
        <v>600</v>
      </c>
      <c r="X70" s="50" t="s">
        <v>324</v>
      </c>
      <c r="Y70" s="114" t="s">
        <v>325</v>
      </c>
      <c r="Z70" s="119">
        <v>179.32489451476792</v>
      </c>
      <c r="AA70" s="99">
        <v>189.87341772151899</v>
      </c>
      <c r="AB70" s="99">
        <v>200.42194092827003</v>
      </c>
      <c r="AC70" s="99">
        <v>210.97046413502107</v>
      </c>
      <c r="AD70" s="99">
        <v>221.51898734177215</v>
      </c>
      <c r="AE70" s="99">
        <v>232.06751054852319</v>
      </c>
      <c r="AF70" s="99">
        <v>242.61603375527426</v>
      </c>
      <c r="AG70" s="99">
        <v>253.1645569620253</v>
      </c>
      <c r="AH70" s="50" t="s">
        <v>329</v>
      </c>
      <c r="AI70" s="134" t="s">
        <v>291</v>
      </c>
      <c r="AJ70" s="127" t="s">
        <v>245</v>
      </c>
      <c r="AK70" s="74" t="s">
        <v>247</v>
      </c>
      <c r="AL70" s="128" t="s">
        <v>247</v>
      </c>
      <c r="AM70" s="174">
        <v>209.30232558139537</v>
      </c>
      <c r="AN70" s="175">
        <v>220.93023255813955</v>
      </c>
      <c r="AO70" s="175">
        <v>232.55813953488374</v>
      </c>
      <c r="AP70" s="175">
        <v>244.18604651162792</v>
      </c>
      <c r="AQ70" s="175">
        <v>255.81395348837211</v>
      </c>
      <c r="AR70" s="175">
        <v>267.44186046511629</v>
      </c>
      <c r="AS70" s="175">
        <v>279.06976744186045</v>
      </c>
      <c r="AT70" s="76"/>
      <c r="AU70" s="176" t="s">
        <v>654</v>
      </c>
      <c r="AV70" s="76"/>
      <c r="AW70" s="177" t="s">
        <v>656</v>
      </c>
      <c r="AX70" s="53"/>
      <c r="AY70" s="79"/>
    </row>
    <row r="71" spans="1:51" ht="15" x14ac:dyDescent="0.2">
      <c r="A71" s="741" t="s">
        <v>92</v>
      </c>
      <c r="B71" s="41" t="s">
        <v>201</v>
      </c>
      <c r="C71" s="88">
        <v>210</v>
      </c>
      <c r="D71" s="49">
        <v>222</v>
      </c>
      <c r="E71" s="89">
        <v>70</v>
      </c>
      <c r="F71" s="63">
        <v>3.26</v>
      </c>
      <c r="G71" s="61">
        <v>35.285483081787049</v>
      </c>
      <c r="H71" s="62">
        <v>0.63009791217476874</v>
      </c>
      <c r="I71" s="165">
        <v>3</v>
      </c>
      <c r="J71" s="61">
        <v>156.25</v>
      </c>
      <c r="K71" s="166">
        <v>56.084436343784354</v>
      </c>
      <c r="L71" s="122">
        <v>7.9754601226993807E-2</v>
      </c>
      <c r="M71" s="167">
        <v>0.39004855995890564</v>
      </c>
      <c r="N71" s="82" t="s">
        <v>4</v>
      </c>
      <c r="O71" s="54" t="s">
        <v>4</v>
      </c>
      <c r="P71" s="82" t="s">
        <v>19</v>
      </c>
      <c r="Q71" s="49">
        <v>375</v>
      </c>
      <c r="R71" s="49">
        <v>400</v>
      </c>
      <c r="S71" s="49">
        <v>425</v>
      </c>
      <c r="T71" s="49">
        <v>450</v>
      </c>
      <c r="U71" s="49">
        <v>475</v>
      </c>
      <c r="V71" s="49">
        <v>500</v>
      </c>
      <c r="W71" s="49">
        <v>525</v>
      </c>
      <c r="X71" s="50" t="s">
        <v>322</v>
      </c>
      <c r="Y71" s="114" t="s">
        <v>323</v>
      </c>
      <c r="Z71" s="119">
        <v>138.88888888888889</v>
      </c>
      <c r="AA71" s="99">
        <v>148.8095238095238</v>
      </c>
      <c r="AB71" s="99">
        <v>158.73015873015873</v>
      </c>
      <c r="AC71" s="99">
        <v>168.65079365079364</v>
      </c>
      <c r="AD71" s="99">
        <v>178.57142857142858</v>
      </c>
      <c r="AE71" s="99">
        <v>188.49206349206349</v>
      </c>
      <c r="AF71" s="99">
        <v>198.4126984126984</v>
      </c>
      <c r="AG71" s="99">
        <v>208.33333333333334</v>
      </c>
      <c r="AH71" s="50" t="s">
        <v>330</v>
      </c>
      <c r="AI71" s="134" t="s">
        <v>291</v>
      </c>
      <c r="AJ71" s="127" t="s">
        <v>250</v>
      </c>
      <c r="AK71" s="74" t="s">
        <v>250</v>
      </c>
      <c r="AL71" s="128" t="s">
        <v>247</v>
      </c>
      <c r="AM71" s="119">
        <v>174.41860465116281</v>
      </c>
      <c r="AN71" s="99">
        <v>186.04651162790699</v>
      </c>
      <c r="AO71" s="99">
        <v>197.67441860465118</v>
      </c>
      <c r="AP71" s="99">
        <v>209.30232558139537</v>
      </c>
      <c r="AQ71" s="99">
        <v>220.93023255813955</v>
      </c>
      <c r="AR71" s="99">
        <v>232.55813953488374</v>
      </c>
      <c r="AS71" s="99">
        <v>244.18604651162792</v>
      </c>
      <c r="AT71" s="52" t="s">
        <v>464</v>
      </c>
      <c r="AU71" s="70" t="s">
        <v>654</v>
      </c>
      <c r="AV71" s="52" t="s">
        <v>465</v>
      </c>
      <c r="AW71" s="52" t="s">
        <v>655</v>
      </c>
      <c r="AX71" s="53"/>
      <c r="AY71" s="79"/>
    </row>
    <row r="72" spans="1:51" ht="15" x14ac:dyDescent="0.2">
      <c r="A72" s="741"/>
      <c r="B72" s="41" t="s">
        <v>202</v>
      </c>
      <c r="C72" s="88">
        <v>200</v>
      </c>
      <c r="D72" s="49">
        <v>222</v>
      </c>
      <c r="E72" s="89">
        <v>70</v>
      </c>
      <c r="F72" s="63">
        <v>3.22</v>
      </c>
      <c r="G72" s="61">
        <v>33.756413718606531</v>
      </c>
      <c r="H72" s="62">
        <v>0.60279310211797377</v>
      </c>
      <c r="I72" s="165">
        <v>2.8571428571428572</v>
      </c>
      <c r="J72" s="61">
        <v>153.125</v>
      </c>
      <c r="K72" s="166">
        <v>54.732805519176516</v>
      </c>
      <c r="L72" s="122">
        <v>0.11268855368234254</v>
      </c>
      <c r="M72" s="167">
        <v>0.40283344862113923</v>
      </c>
      <c r="N72" s="82" t="s">
        <v>4</v>
      </c>
      <c r="O72" s="54" t="s">
        <v>4</v>
      </c>
      <c r="P72" s="82" t="s">
        <v>19</v>
      </c>
      <c r="Q72" s="49">
        <v>350</v>
      </c>
      <c r="R72" s="49">
        <v>375</v>
      </c>
      <c r="S72" s="49">
        <v>400</v>
      </c>
      <c r="T72" s="49">
        <v>425</v>
      </c>
      <c r="U72" s="49">
        <v>450</v>
      </c>
      <c r="V72" s="49">
        <v>475</v>
      </c>
      <c r="W72" s="49">
        <v>500</v>
      </c>
      <c r="X72" s="50" t="s">
        <v>322</v>
      </c>
      <c r="Y72" s="114" t="s">
        <v>323</v>
      </c>
      <c r="Z72" s="119">
        <v>128.96825396825398</v>
      </c>
      <c r="AA72" s="99">
        <v>138.88888888888889</v>
      </c>
      <c r="AB72" s="99">
        <v>148.8095238095238</v>
      </c>
      <c r="AC72" s="99">
        <v>158.73015873015873</v>
      </c>
      <c r="AD72" s="99">
        <v>168.65079365079364</v>
      </c>
      <c r="AE72" s="99">
        <v>178.57142857142858</v>
      </c>
      <c r="AF72" s="99">
        <v>188.49206349206349</v>
      </c>
      <c r="AG72" s="99">
        <v>198.4126984126984</v>
      </c>
      <c r="AH72" s="50" t="s">
        <v>330</v>
      </c>
      <c r="AI72" s="134" t="s">
        <v>291</v>
      </c>
      <c r="AJ72" s="127" t="s">
        <v>250</v>
      </c>
      <c r="AK72" s="74" t="s">
        <v>250</v>
      </c>
      <c r="AL72" s="128" t="s">
        <v>247</v>
      </c>
      <c r="AM72" s="119">
        <v>162.79069767441862</v>
      </c>
      <c r="AN72" s="99">
        <v>174.41860465116281</v>
      </c>
      <c r="AO72" s="99">
        <v>186.04651162790699</v>
      </c>
      <c r="AP72" s="99">
        <v>197.67441860465118</v>
      </c>
      <c r="AQ72" s="99">
        <v>209.30232558139537</v>
      </c>
      <c r="AR72" s="99">
        <v>220.93023255813955</v>
      </c>
      <c r="AS72" s="99">
        <v>232.55813953488374</v>
      </c>
      <c r="AT72" s="52" t="s">
        <v>464</v>
      </c>
      <c r="AU72" s="70" t="s">
        <v>654</v>
      </c>
      <c r="AV72" s="52" t="s">
        <v>465</v>
      </c>
      <c r="AW72" s="52" t="s">
        <v>657</v>
      </c>
      <c r="AX72" s="53"/>
      <c r="AY72" s="79"/>
    </row>
    <row r="73" spans="1:51" ht="15" x14ac:dyDescent="0.2">
      <c r="A73" s="741"/>
      <c r="B73" s="41" t="s">
        <v>203</v>
      </c>
      <c r="C73" s="88">
        <v>203</v>
      </c>
      <c r="D73" s="49">
        <v>240</v>
      </c>
      <c r="E73" s="89">
        <v>76</v>
      </c>
      <c r="F73" s="63">
        <v>2.89</v>
      </c>
      <c r="G73" s="61">
        <v>32.925850983584965</v>
      </c>
      <c r="H73" s="62">
        <v>0.58796162470687441</v>
      </c>
      <c r="I73" s="165">
        <v>2.6710526315789473</v>
      </c>
      <c r="J73" s="61">
        <v>139.72554539057003</v>
      </c>
      <c r="K73" s="166">
        <v>55.141773638503857</v>
      </c>
      <c r="L73" s="122">
        <v>7.5760335093789891E-2</v>
      </c>
      <c r="M73" s="167">
        <v>0.42699256677777342</v>
      </c>
      <c r="N73" s="82" t="s">
        <v>287</v>
      </c>
      <c r="O73" s="54" t="s">
        <v>287</v>
      </c>
      <c r="P73" s="82" t="s">
        <v>27</v>
      </c>
      <c r="Q73" s="49">
        <v>275</v>
      </c>
      <c r="R73" s="49">
        <v>300</v>
      </c>
      <c r="S73" s="49">
        <v>325</v>
      </c>
      <c r="T73" s="49">
        <v>350</v>
      </c>
      <c r="U73" s="49">
        <v>375</v>
      </c>
      <c r="V73" s="49">
        <v>400</v>
      </c>
      <c r="W73" s="49">
        <v>425</v>
      </c>
      <c r="X73" s="50" t="s">
        <v>324</v>
      </c>
      <c r="Y73" s="114" t="s">
        <v>325</v>
      </c>
      <c r="Z73" s="119">
        <v>105.48523206751054</v>
      </c>
      <c r="AA73" s="99">
        <v>116.03375527426159</v>
      </c>
      <c r="AB73" s="99">
        <v>126.58227848101265</v>
      </c>
      <c r="AC73" s="99">
        <v>137.13080168776369</v>
      </c>
      <c r="AD73" s="99">
        <v>147.67932489451476</v>
      </c>
      <c r="AE73" s="99">
        <v>158.22784810126581</v>
      </c>
      <c r="AF73" s="99">
        <v>168.77637130801688</v>
      </c>
      <c r="AG73" s="99">
        <v>179.32489451476792</v>
      </c>
      <c r="AH73" s="50" t="s">
        <v>329</v>
      </c>
      <c r="AI73" s="134" t="s">
        <v>291</v>
      </c>
      <c r="AJ73" s="127" t="s">
        <v>248</v>
      </c>
      <c r="AK73" s="74" t="s">
        <v>250</v>
      </c>
      <c r="AL73" s="128" t="s">
        <v>250</v>
      </c>
      <c r="AM73" s="174">
        <v>127.90697674418605</v>
      </c>
      <c r="AN73" s="175">
        <v>139.53488372093022</v>
      </c>
      <c r="AO73" s="175">
        <v>151.16279069767444</v>
      </c>
      <c r="AP73" s="175">
        <v>162.79069767441862</v>
      </c>
      <c r="AQ73" s="175">
        <v>174.41860465116281</v>
      </c>
      <c r="AR73" s="175">
        <v>186.04651162790699</v>
      </c>
      <c r="AS73" s="175">
        <v>197.67441860465118</v>
      </c>
      <c r="AT73" s="76"/>
      <c r="AU73" s="176" t="s">
        <v>654</v>
      </c>
      <c r="AV73" s="76"/>
      <c r="AW73" s="177" t="s">
        <v>655</v>
      </c>
      <c r="AX73" s="53"/>
      <c r="AY73" s="79"/>
    </row>
    <row r="74" spans="1:51" ht="15" x14ac:dyDescent="0.2">
      <c r="A74" s="741"/>
      <c r="B74" s="41" t="s">
        <v>204</v>
      </c>
      <c r="C74" s="88">
        <v>219</v>
      </c>
      <c r="D74" s="49">
        <v>240</v>
      </c>
      <c r="E74" s="89">
        <v>76</v>
      </c>
      <c r="F74" s="63">
        <v>3.02</v>
      </c>
      <c r="G74" s="61">
        <v>32.893294153765183</v>
      </c>
      <c r="H74" s="62">
        <v>0.58738025274580685</v>
      </c>
      <c r="I74" s="165">
        <v>2.8815789473684212</v>
      </c>
      <c r="J74" s="61">
        <v>141.29158512720156</v>
      </c>
      <c r="K74" s="166">
        <v>57.273637914838275</v>
      </c>
      <c r="L74" s="122">
        <v>4.5834785639595622E-2</v>
      </c>
      <c r="M74" s="167">
        <v>0.42482972123497587</v>
      </c>
      <c r="N74" s="82" t="s">
        <v>287</v>
      </c>
      <c r="O74" s="54" t="s">
        <v>287</v>
      </c>
      <c r="P74" s="82" t="s">
        <v>27</v>
      </c>
      <c r="Q74" s="49">
        <v>300</v>
      </c>
      <c r="R74" s="49">
        <v>325</v>
      </c>
      <c r="S74" s="49">
        <v>350</v>
      </c>
      <c r="T74" s="49">
        <v>375</v>
      </c>
      <c r="U74" s="49">
        <v>400</v>
      </c>
      <c r="V74" s="49">
        <v>425</v>
      </c>
      <c r="W74" s="49">
        <v>450</v>
      </c>
      <c r="X74" s="50" t="s">
        <v>324</v>
      </c>
      <c r="Y74" s="114" t="s">
        <v>325</v>
      </c>
      <c r="Z74" s="119">
        <v>116.03375527426159</v>
      </c>
      <c r="AA74" s="99">
        <v>126.58227848101265</v>
      </c>
      <c r="AB74" s="99">
        <v>137.13080168776369</v>
      </c>
      <c r="AC74" s="99">
        <v>147.67932489451476</v>
      </c>
      <c r="AD74" s="99">
        <v>158.22784810126581</v>
      </c>
      <c r="AE74" s="99">
        <v>168.77637130801688</v>
      </c>
      <c r="AF74" s="99">
        <v>179.32489451476792</v>
      </c>
      <c r="AG74" s="99">
        <v>189.87341772151899</v>
      </c>
      <c r="AH74" s="50" t="s">
        <v>329</v>
      </c>
      <c r="AI74" s="134" t="s">
        <v>291</v>
      </c>
      <c r="AJ74" s="127" t="s">
        <v>248</v>
      </c>
      <c r="AK74" s="74" t="s">
        <v>250</v>
      </c>
      <c r="AL74" s="128" t="s">
        <v>251</v>
      </c>
      <c r="AM74" s="174">
        <v>139.53488372093022</v>
      </c>
      <c r="AN74" s="175">
        <v>151.16279069767444</v>
      </c>
      <c r="AO74" s="175">
        <v>162.79069767441862</v>
      </c>
      <c r="AP74" s="175">
        <v>174.41860465116281</v>
      </c>
      <c r="AQ74" s="175">
        <v>186.04651162790699</v>
      </c>
      <c r="AR74" s="175">
        <v>197.67441860465118</v>
      </c>
      <c r="AS74" s="175">
        <v>209.30232558139537</v>
      </c>
      <c r="AT74" s="76"/>
      <c r="AU74" s="176" t="s">
        <v>654</v>
      </c>
      <c r="AV74" s="76"/>
      <c r="AW74" s="177" t="s">
        <v>655</v>
      </c>
      <c r="AX74" s="53"/>
      <c r="AY74" s="79"/>
    </row>
    <row r="75" spans="1:51" ht="15" x14ac:dyDescent="0.2">
      <c r="A75" s="103" t="s">
        <v>590</v>
      </c>
      <c r="B75" s="41" t="s">
        <v>591</v>
      </c>
      <c r="C75" s="88">
        <v>160</v>
      </c>
      <c r="D75" s="49">
        <v>216</v>
      </c>
      <c r="E75" s="89">
        <v>63</v>
      </c>
      <c r="F75" s="63">
        <v>2.4700000000000002</v>
      </c>
      <c r="G75" s="61">
        <v>61.466341031651055</v>
      </c>
      <c r="H75" s="62">
        <v>1.0976132327080546</v>
      </c>
      <c r="I75" s="165">
        <v>2.5396825396825395</v>
      </c>
      <c r="J75" s="61">
        <v>166.11328125</v>
      </c>
      <c r="K75" s="166">
        <v>48.954509496061739</v>
      </c>
      <c r="L75" s="122">
        <v>-2.8211554527343863E-2</v>
      </c>
      <c r="M75" s="167">
        <v>0.28661958744953486</v>
      </c>
      <c r="N75" s="82" t="s">
        <v>437</v>
      </c>
      <c r="O75" s="54" t="s">
        <v>437</v>
      </c>
      <c r="P75" s="185" t="s">
        <v>19</v>
      </c>
      <c r="Q75" s="177">
        <v>375</v>
      </c>
      <c r="R75" s="177">
        <v>400</v>
      </c>
      <c r="S75" s="177">
        <v>425</v>
      </c>
      <c r="T75" s="177">
        <v>450</v>
      </c>
      <c r="U75" s="177">
        <v>475</v>
      </c>
      <c r="V75" s="177">
        <v>500</v>
      </c>
      <c r="W75" s="177">
        <v>525</v>
      </c>
      <c r="X75" s="186"/>
      <c r="Y75" s="187"/>
      <c r="Z75" s="119">
        <v>134.61538461538461</v>
      </c>
      <c r="AA75" s="99">
        <v>144.23076923076923</v>
      </c>
      <c r="AB75" s="99">
        <v>153.84615384615384</v>
      </c>
      <c r="AC75" s="99">
        <v>163.46153846153845</v>
      </c>
      <c r="AD75" s="99">
        <v>173.07692307692307</v>
      </c>
      <c r="AE75" s="99">
        <v>182.69230769230768</v>
      </c>
      <c r="AF75" s="99">
        <v>192.30769230769229</v>
      </c>
      <c r="AG75" s="99">
        <v>201.92307692307691</v>
      </c>
      <c r="AH75" s="50" t="s">
        <v>331</v>
      </c>
      <c r="AI75" s="134"/>
      <c r="AJ75" s="127"/>
      <c r="AK75" s="74"/>
      <c r="AL75" s="128"/>
      <c r="AM75" s="90">
        <v>174.41860465116281</v>
      </c>
      <c r="AN75" s="148">
        <v>186.04651162790699</v>
      </c>
      <c r="AO75" s="148">
        <v>197.67441860465118</v>
      </c>
      <c r="AP75" s="148">
        <v>209.30232558139537</v>
      </c>
      <c r="AQ75" s="148">
        <v>220.93023255813955</v>
      </c>
      <c r="AR75" s="148">
        <v>232.55813953488374</v>
      </c>
      <c r="AS75" s="148">
        <v>244.18604651162792</v>
      </c>
      <c r="AT75" s="52" t="s">
        <v>460</v>
      </c>
      <c r="AU75" s="70" t="s">
        <v>652</v>
      </c>
      <c r="AV75" s="52" t="s">
        <v>461</v>
      </c>
      <c r="AW75" s="49" t="s">
        <v>653</v>
      </c>
      <c r="AX75" s="53"/>
      <c r="AY75" s="79"/>
    </row>
    <row r="76" spans="1:51" ht="15" x14ac:dyDescent="0.2">
      <c r="A76" s="741" t="s">
        <v>361</v>
      </c>
      <c r="B76" s="107" t="s">
        <v>362</v>
      </c>
      <c r="C76" s="88">
        <v>152.4</v>
      </c>
      <c r="D76" s="49">
        <v>200</v>
      </c>
      <c r="E76" s="89">
        <v>57</v>
      </c>
      <c r="F76" s="63">
        <v>2.7</v>
      </c>
      <c r="G76" s="61">
        <v>54.869684499314126</v>
      </c>
      <c r="H76" s="62">
        <v>0.97981579463060942</v>
      </c>
      <c r="I76" s="165">
        <v>2.6736842105263161</v>
      </c>
      <c r="J76" s="61">
        <v>152.27784026996625</v>
      </c>
      <c r="K76" s="166">
        <v>47.777695214398946</v>
      </c>
      <c r="L76" s="122">
        <v>9.7465886939570624E-3</v>
      </c>
      <c r="M76" s="167">
        <v>0.31684155773759304</v>
      </c>
      <c r="N76" s="82" t="s">
        <v>4</v>
      </c>
      <c r="O76" s="54" t="s">
        <v>29</v>
      </c>
      <c r="P76" s="223"/>
      <c r="Q76" s="177">
        <v>400</v>
      </c>
      <c r="R76" s="177">
        <v>425</v>
      </c>
      <c r="S76" s="177">
        <v>450</v>
      </c>
      <c r="T76" s="177">
        <v>475</v>
      </c>
      <c r="U76" s="177">
        <v>500</v>
      </c>
      <c r="V76" s="177">
        <v>525</v>
      </c>
      <c r="W76" s="177">
        <v>550</v>
      </c>
      <c r="X76" s="60"/>
      <c r="Y76" s="115"/>
      <c r="Z76" s="183"/>
      <c r="AA76" s="184"/>
      <c r="AB76" s="184"/>
      <c r="AC76" s="184"/>
      <c r="AD76" s="184"/>
      <c r="AE76" s="184"/>
      <c r="AF76" s="184"/>
      <c r="AG76" s="184"/>
      <c r="AH76" s="60"/>
      <c r="AI76" s="134"/>
      <c r="AJ76" s="127"/>
      <c r="AK76" s="74"/>
      <c r="AL76" s="128"/>
      <c r="AM76" s="119">
        <v>186.04651162790699</v>
      </c>
      <c r="AN76" s="99">
        <v>197.67441860465118</v>
      </c>
      <c r="AO76" s="99">
        <v>209.30232558139537</v>
      </c>
      <c r="AP76" s="99">
        <v>220.93023255813955</v>
      </c>
      <c r="AQ76" s="99">
        <v>232.55813953488374</v>
      </c>
      <c r="AR76" s="99">
        <v>244.18604651162792</v>
      </c>
      <c r="AS76" s="99">
        <v>255.81395348837211</v>
      </c>
      <c r="AT76" s="52" t="s">
        <v>459</v>
      </c>
      <c r="AU76" s="70" t="s">
        <v>654</v>
      </c>
      <c r="AV76" s="52" t="s">
        <v>458</v>
      </c>
      <c r="AW76" s="52" t="s">
        <v>655</v>
      </c>
      <c r="AX76" s="72"/>
      <c r="AY76" s="80"/>
    </row>
    <row r="77" spans="1:51" ht="15" x14ac:dyDescent="0.2">
      <c r="A77" s="741"/>
      <c r="B77" s="107" t="s">
        <v>363</v>
      </c>
      <c r="C77" s="88">
        <v>152.4</v>
      </c>
      <c r="D77" s="49">
        <v>200</v>
      </c>
      <c r="E77" s="89">
        <v>57</v>
      </c>
      <c r="F77" s="63">
        <v>2.8</v>
      </c>
      <c r="G77" s="61">
        <v>54.209183673469397</v>
      </c>
      <c r="H77" s="62">
        <v>0.96802113702623926</v>
      </c>
      <c r="I77" s="165">
        <v>2.6736842105263161</v>
      </c>
      <c r="J77" s="61">
        <v>161.79520528683912</v>
      </c>
      <c r="K77" s="166">
        <v>47.777695214398946</v>
      </c>
      <c r="L77" s="122">
        <v>4.5112781954887042E-2</v>
      </c>
      <c r="M77" s="167">
        <v>0.30924840493778144</v>
      </c>
      <c r="N77" s="82" t="s">
        <v>4</v>
      </c>
      <c r="O77" s="54" t="s">
        <v>487</v>
      </c>
      <c r="P77" s="182"/>
      <c r="Q77" s="177">
        <v>425</v>
      </c>
      <c r="R77" s="177">
        <v>450</v>
      </c>
      <c r="S77" s="177">
        <v>475</v>
      </c>
      <c r="T77" s="177">
        <v>500</v>
      </c>
      <c r="U77" s="177">
        <v>525</v>
      </c>
      <c r="V77" s="177">
        <v>550</v>
      </c>
      <c r="W77" s="177">
        <v>575</v>
      </c>
      <c r="X77" s="60"/>
      <c r="Y77" s="115"/>
      <c r="Z77" s="183"/>
      <c r="AA77" s="184"/>
      <c r="AB77" s="184"/>
      <c r="AC77" s="184"/>
      <c r="AD77" s="184"/>
      <c r="AE77" s="184"/>
      <c r="AF77" s="184"/>
      <c r="AG77" s="184"/>
      <c r="AH77" s="60"/>
      <c r="AI77" s="134"/>
      <c r="AJ77" s="127"/>
      <c r="AK77" s="74"/>
      <c r="AL77" s="128"/>
      <c r="AM77" s="119">
        <v>197.67441860465118</v>
      </c>
      <c r="AN77" s="99">
        <v>209.30232558139537</v>
      </c>
      <c r="AO77" s="99">
        <v>220.93023255813955</v>
      </c>
      <c r="AP77" s="99">
        <v>232.55813953488374</v>
      </c>
      <c r="AQ77" s="99">
        <v>244.18604651162792</v>
      </c>
      <c r="AR77" s="99">
        <v>255.81395348837211</v>
      </c>
      <c r="AS77" s="99">
        <v>267.44186046511629</v>
      </c>
      <c r="AT77" s="52" t="s">
        <v>459</v>
      </c>
      <c r="AU77" s="70" t="s">
        <v>654</v>
      </c>
      <c r="AV77" s="52" t="s">
        <v>458</v>
      </c>
      <c r="AW77" s="52" t="s">
        <v>655</v>
      </c>
      <c r="AX77" s="72"/>
      <c r="AY77" s="80"/>
    </row>
    <row r="78" spans="1:51" ht="15" x14ac:dyDescent="0.2">
      <c r="A78" s="738" t="s">
        <v>93</v>
      </c>
      <c r="B78" s="107" t="s">
        <v>364</v>
      </c>
      <c r="C78" s="88">
        <v>150</v>
      </c>
      <c r="D78" s="49">
        <v>200</v>
      </c>
      <c r="E78" s="89">
        <v>57</v>
      </c>
      <c r="F78" s="63">
        <v>2.75</v>
      </c>
      <c r="G78" s="61">
        <v>52.892561983471076</v>
      </c>
      <c r="H78" s="62">
        <v>0.94451003541912637</v>
      </c>
      <c r="I78" s="165">
        <v>2.6315789473684212</v>
      </c>
      <c r="J78" s="61">
        <v>154.71428571428572</v>
      </c>
      <c r="K78" s="166">
        <v>47.4</v>
      </c>
      <c r="L78" s="122">
        <v>4.3062200956937732E-2</v>
      </c>
      <c r="M78" s="167">
        <v>0.32015789473684209</v>
      </c>
      <c r="N78" s="82" t="s">
        <v>39</v>
      </c>
      <c r="O78" s="54" t="s">
        <v>39</v>
      </c>
      <c r="P78" s="182"/>
      <c r="Q78" s="177">
        <v>400</v>
      </c>
      <c r="R78" s="177">
        <v>425</v>
      </c>
      <c r="S78" s="177">
        <v>450</v>
      </c>
      <c r="T78" s="177">
        <v>475</v>
      </c>
      <c r="U78" s="177">
        <v>500</v>
      </c>
      <c r="V78" s="177">
        <v>525</v>
      </c>
      <c r="W78" s="177">
        <v>550</v>
      </c>
      <c r="X78" s="60"/>
      <c r="Y78" s="115"/>
      <c r="Z78" s="183"/>
      <c r="AA78" s="184"/>
      <c r="AB78" s="184"/>
      <c r="AC78" s="184"/>
      <c r="AD78" s="184"/>
      <c r="AE78" s="184"/>
      <c r="AF78" s="184"/>
      <c r="AG78" s="184"/>
      <c r="AH78" s="60"/>
      <c r="AI78" s="134"/>
      <c r="AJ78" s="127"/>
      <c r="AK78" s="74"/>
      <c r="AL78" s="128"/>
      <c r="AM78" s="119">
        <v>186.04651162790699</v>
      </c>
      <c r="AN78" s="99">
        <v>197.67441860465118</v>
      </c>
      <c r="AO78" s="99">
        <v>209.30232558139537</v>
      </c>
      <c r="AP78" s="99">
        <v>220.93023255813955</v>
      </c>
      <c r="AQ78" s="99">
        <v>232.55813953488374</v>
      </c>
      <c r="AR78" s="99">
        <v>244.18604651162792</v>
      </c>
      <c r="AS78" s="99">
        <v>255.81395348837211</v>
      </c>
      <c r="AT78" s="52" t="s">
        <v>459</v>
      </c>
      <c r="AU78" s="70" t="s">
        <v>654</v>
      </c>
      <c r="AV78" s="52" t="s">
        <v>458</v>
      </c>
      <c r="AW78" s="52" t="s">
        <v>655</v>
      </c>
      <c r="AX78" s="72"/>
      <c r="AY78" s="80"/>
    </row>
    <row r="79" spans="1:51" ht="15" x14ac:dyDescent="0.2">
      <c r="A79" s="772"/>
      <c r="B79" s="41" t="s">
        <v>94</v>
      </c>
      <c r="C79" s="88">
        <v>205</v>
      </c>
      <c r="D79" s="49">
        <v>240</v>
      </c>
      <c r="E79" s="89">
        <v>76</v>
      </c>
      <c r="F79" s="63">
        <v>2.85</v>
      </c>
      <c r="G79" s="61">
        <v>36.934441366574326</v>
      </c>
      <c r="H79" s="62">
        <v>0.65954359583168443</v>
      </c>
      <c r="I79" s="165">
        <v>2.6973684210526314</v>
      </c>
      <c r="J79" s="61">
        <v>150.94076655052265</v>
      </c>
      <c r="K79" s="166">
        <v>55.412742216930582</v>
      </c>
      <c r="L79" s="122">
        <v>5.3554939981532865E-2</v>
      </c>
      <c r="M79" s="167">
        <v>0.38788919551851408</v>
      </c>
      <c r="N79" s="82" t="s">
        <v>39</v>
      </c>
      <c r="O79" s="54" t="s">
        <v>11</v>
      </c>
      <c r="P79" s="82" t="s">
        <v>27</v>
      </c>
      <c r="Q79" s="49">
        <v>300</v>
      </c>
      <c r="R79" s="49">
        <v>325</v>
      </c>
      <c r="S79" s="49">
        <v>350</v>
      </c>
      <c r="T79" s="49">
        <v>375</v>
      </c>
      <c r="U79" s="49">
        <v>400</v>
      </c>
      <c r="V79" s="49">
        <v>425</v>
      </c>
      <c r="W79" s="49">
        <v>450</v>
      </c>
      <c r="X79" s="50" t="s">
        <v>324</v>
      </c>
      <c r="Y79" s="114" t="s">
        <v>325</v>
      </c>
      <c r="Z79" s="119">
        <v>116.03375527426159</v>
      </c>
      <c r="AA79" s="99">
        <v>126.58227848101265</v>
      </c>
      <c r="AB79" s="99">
        <v>137.13080168776369</v>
      </c>
      <c r="AC79" s="99">
        <v>147.67932489451476</v>
      </c>
      <c r="AD79" s="99">
        <v>158.22784810126581</v>
      </c>
      <c r="AE79" s="99">
        <v>168.77637130801688</v>
      </c>
      <c r="AF79" s="99">
        <v>179.32489451476792</v>
      </c>
      <c r="AG79" s="99">
        <v>189.87341772151899</v>
      </c>
      <c r="AH79" s="50" t="s">
        <v>329</v>
      </c>
      <c r="AI79" s="134" t="s">
        <v>291</v>
      </c>
      <c r="AJ79" s="127" t="s">
        <v>248</v>
      </c>
      <c r="AK79" s="74" t="s">
        <v>245</v>
      </c>
      <c r="AL79" s="128" t="s">
        <v>246</v>
      </c>
      <c r="AM79" s="174">
        <v>139.53488372093022</v>
      </c>
      <c r="AN79" s="175">
        <v>151.16279069767444</v>
      </c>
      <c r="AO79" s="175">
        <v>162.79069767441862</v>
      </c>
      <c r="AP79" s="175">
        <v>174.41860465116281</v>
      </c>
      <c r="AQ79" s="175">
        <v>186.04651162790699</v>
      </c>
      <c r="AR79" s="175">
        <v>197.67441860465118</v>
      </c>
      <c r="AS79" s="175">
        <v>209.30232558139537</v>
      </c>
      <c r="AT79" s="76"/>
      <c r="AU79" s="176" t="s">
        <v>654</v>
      </c>
      <c r="AV79" s="76"/>
      <c r="AW79" s="177" t="s">
        <v>655</v>
      </c>
      <c r="AX79" s="53"/>
      <c r="AY79" s="79"/>
    </row>
    <row r="80" spans="1:51" ht="15" x14ac:dyDescent="0.2">
      <c r="A80" s="739"/>
      <c r="B80" s="41" t="s">
        <v>597</v>
      </c>
      <c r="C80" s="88">
        <v>205</v>
      </c>
      <c r="D80" s="49">
        <v>240</v>
      </c>
      <c r="E80" s="89">
        <v>76</v>
      </c>
      <c r="F80" s="63">
        <v>2.9</v>
      </c>
      <c r="G80" s="61">
        <v>35.6718192627824</v>
      </c>
      <c r="H80" s="62">
        <v>0.63699677254968567</v>
      </c>
      <c r="I80" s="165">
        <v>2.6973684210526314</v>
      </c>
      <c r="J80" s="61">
        <v>150.94076655052265</v>
      </c>
      <c r="K80" s="166">
        <v>55.412742216930582</v>
      </c>
      <c r="L80" s="122">
        <v>6.987295825771328E-2</v>
      </c>
      <c r="M80" s="167">
        <v>0.39469426912410205</v>
      </c>
      <c r="N80" s="82" t="s">
        <v>39</v>
      </c>
      <c r="O80" s="54" t="s">
        <v>598</v>
      </c>
      <c r="P80" s="82" t="s">
        <v>27</v>
      </c>
      <c r="Q80" s="49">
        <v>300</v>
      </c>
      <c r="R80" s="49">
        <v>325</v>
      </c>
      <c r="S80" s="49">
        <v>350</v>
      </c>
      <c r="T80" s="49">
        <v>375</v>
      </c>
      <c r="U80" s="49">
        <v>400</v>
      </c>
      <c r="V80" s="49">
        <v>425</v>
      </c>
      <c r="W80" s="49">
        <v>450</v>
      </c>
      <c r="X80" s="50" t="s">
        <v>324</v>
      </c>
      <c r="Y80" s="114" t="s">
        <v>325</v>
      </c>
      <c r="Z80" s="119">
        <v>116.03375527426159</v>
      </c>
      <c r="AA80" s="99">
        <v>126.58227848101265</v>
      </c>
      <c r="AB80" s="99">
        <v>137.13080168776369</v>
      </c>
      <c r="AC80" s="99">
        <v>147.67932489451476</v>
      </c>
      <c r="AD80" s="99">
        <v>158.22784810126581</v>
      </c>
      <c r="AE80" s="99">
        <v>168.77637130801688</v>
      </c>
      <c r="AF80" s="99">
        <v>179.32489451476792</v>
      </c>
      <c r="AG80" s="99">
        <v>189.87341772151899</v>
      </c>
      <c r="AH80" s="50" t="s">
        <v>329</v>
      </c>
      <c r="AI80" s="134"/>
      <c r="AJ80" s="127"/>
      <c r="AK80" s="74"/>
      <c r="AL80" s="128"/>
      <c r="AM80" s="174">
        <v>139.53488372093022</v>
      </c>
      <c r="AN80" s="175">
        <v>151.16279069767444</v>
      </c>
      <c r="AO80" s="175">
        <v>162.79069767441862</v>
      </c>
      <c r="AP80" s="175">
        <v>174.41860465116281</v>
      </c>
      <c r="AQ80" s="175">
        <v>186.04651162790699</v>
      </c>
      <c r="AR80" s="175">
        <v>197.67441860465118</v>
      </c>
      <c r="AS80" s="175">
        <v>209.30232558139537</v>
      </c>
      <c r="AT80" s="76"/>
      <c r="AU80" s="176" t="s">
        <v>654</v>
      </c>
      <c r="AV80" s="76"/>
      <c r="AW80" s="177" t="s">
        <v>655</v>
      </c>
      <c r="AX80" s="53"/>
      <c r="AY80" s="79"/>
    </row>
    <row r="81" spans="1:51" ht="15" x14ac:dyDescent="0.2">
      <c r="A81" s="253" t="s">
        <v>627</v>
      </c>
      <c r="B81" s="41" t="s">
        <v>628</v>
      </c>
      <c r="C81" s="88">
        <v>210</v>
      </c>
      <c r="D81" s="49">
        <v>267</v>
      </c>
      <c r="E81" s="89">
        <v>89</v>
      </c>
      <c r="F81" s="63">
        <v>2.7</v>
      </c>
      <c r="G81" s="61">
        <v>34.293552812071326</v>
      </c>
      <c r="H81" s="62">
        <v>0.6123848716441308</v>
      </c>
      <c r="I81" s="165">
        <v>2.3595505617977528</v>
      </c>
      <c r="J81" s="61">
        <v>168.38860544217687</v>
      </c>
      <c r="K81" s="166">
        <v>56.084436343784354</v>
      </c>
      <c r="L81" s="122">
        <v>0.12609238451935087</v>
      </c>
      <c r="M81" s="167">
        <v>0.38112210225528964</v>
      </c>
      <c r="N81" s="82" t="s">
        <v>65</v>
      </c>
      <c r="O81" s="54" t="s">
        <v>629</v>
      </c>
      <c r="P81" s="82" t="s">
        <v>30</v>
      </c>
      <c r="Q81" s="49">
        <v>250</v>
      </c>
      <c r="R81" s="49">
        <v>275</v>
      </c>
      <c r="S81" s="49">
        <v>300</v>
      </c>
      <c r="T81" s="49">
        <v>325</v>
      </c>
      <c r="U81" s="49">
        <v>350</v>
      </c>
      <c r="V81" s="49">
        <v>375</v>
      </c>
      <c r="W81" s="49">
        <v>400</v>
      </c>
      <c r="X81" s="50" t="s">
        <v>326</v>
      </c>
      <c r="Y81" s="114" t="s">
        <v>327</v>
      </c>
      <c r="Z81" s="119">
        <v>104.65116279069768</v>
      </c>
      <c r="AA81" s="99">
        <v>116.27906976744187</v>
      </c>
      <c r="AB81" s="99">
        <v>116.03375527426159</v>
      </c>
      <c r="AC81" s="99">
        <v>139.53488372093022</v>
      </c>
      <c r="AD81" s="99">
        <v>151.16279069767444</v>
      </c>
      <c r="AE81" s="99">
        <v>162.79069767441862</v>
      </c>
      <c r="AF81" s="99">
        <v>174.41860465116281</v>
      </c>
      <c r="AG81" s="99">
        <v>186.04651162790699</v>
      </c>
      <c r="AH81" s="50" t="s">
        <v>328</v>
      </c>
      <c r="AI81" s="134"/>
      <c r="AJ81" s="127"/>
      <c r="AK81" s="74"/>
      <c r="AL81" s="128"/>
      <c r="AM81" s="174"/>
      <c r="AN81" s="175"/>
      <c r="AO81" s="175"/>
      <c r="AP81" s="175"/>
      <c r="AQ81" s="175"/>
      <c r="AR81" s="175"/>
      <c r="AS81" s="175"/>
      <c r="AT81" s="76"/>
      <c r="AU81" s="176"/>
      <c r="AV81" s="76"/>
      <c r="AW81" s="177"/>
      <c r="AX81" s="53"/>
      <c r="AY81" s="79"/>
    </row>
    <row r="82" spans="1:51" ht="15" x14ac:dyDescent="0.2">
      <c r="A82" s="253" t="s">
        <v>632</v>
      </c>
      <c r="B82" s="41" t="s">
        <v>633</v>
      </c>
      <c r="C82" s="88">
        <v>160</v>
      </c>
      <c r="D82" s="49">
        <v>216</v>
      </c>
      <c r="E82" s="89">
        <v>63</v>
      </c>
      <c r="F82" s="63">
        <v>2.62</v>
      </c>
      <c r="G82" s="61">
        <v>54.629683584872673</v>
      </c>
      <c r="H82" s="62">
        <v>0.9755300640155834</v>
      </c>
      <c r="I82" s="165">
        <v>2.5396825396825395</v>
      </c>
      <c r="J82" s="61">
        <v>166.11328125</v>
      </c>
      <c r="K82" s="166">
        <v>48.954509496061739</v>
      </c>
      <c r="L82" s="122">
        <v>3.0655519205137618E-2</v>
      </c>
      <c r="M82" s="167">
        <v>0.30402563527035681</v>
      </c>
      <c r="N82" s="82" t="s">
        <v>43</v>
      </c>
      <c r="O82" s="54" t="s">
        <v>43</v>
      </c>
      <c r="P82" s="82" t="s">
        <v>30</v>
      </c>
      <c r="Q82" s="49">
        <v>375</v>
      </c>
      <c r="R82" s="49">
        <v>400</v>
      </c>
      <c r="S82" s="49">
        <v>425</v>
      </c>
      <c r="T82" s="49">
        <v>450</v>
      </c>
      <c r="U82" s="49">
        <v>475</v>
      </c>
      <c r="V82" s="49">
        <v>500</v>
      </c>
      <c r="W82" s="49">
        <v>525</v>
      </c>
      <c r="X82" s="50" t="s">
        <v>321</v>
      </c>
      <c r="Y82" s="115"/>
      <c r="Z82" s="119">
        <v>162.79069767441862</v>
      </c>
      <c r="AA82" s="99">
        <v>174.41860465116281</v>
      </c>
      <c r="AB82" s="99">
        <v>168.77637130801688</v>
      </c>
      <c r="AC82" s="99">
        <v>197.67441860465118</v>
      </c>
      <c r="AD82" s="99">
        <v>209.30232558139537</v>
      </c>
      <c r="AE82" s="99">
        <v>220.93023255813955</v>
      </c>
      <c r="AF82" s="99">
        <v>232.55813953488374</v>
      </c>
      <c r="AG82" s="99">
        <v>244.18604651162792</v>
      </c>
      <c r="AH82" s="50" t="s">
        <v>331</v>
      </c>
      <c r="AI82" s="134"/>
      <c r="AJ82" s="127"/>
      <c r="AK82" s="74"/>
      <c r="AL82" s="128"/>
      <c r="AM82" s="119">
        <v>174.41860465116281</v>
      </c>
      <c r="AN82" s="99">
        <v>186.04651162790699</v>
      </c>
      <c r="AO82" s="99">
        <v>197.67441860465118</v>
      </c>
      <c r="AP82" s="99">
        <v>209.30232558139537</v>
      </c>
      <c r="AQ82" s="99">
        <v>220.93023255813955</v>
      </c>
      <c r="AR82" s="99">
        <v>232.55813953488374</v>
      </c>
      <c r="AS82" s="99">
        <v>244.18604651162792</v>
      </c>
      <c r="AT82" s="52" t="s">
        <v>460</v>
      </c>
      <c r="AU82" s="70" t="s">
        <v>654</v>
      </c>
      <c r="AV82" s="52" t="s">
        <v>461</v>
      </c>
      <c r="AW82" s="52" t="s">
        <v>655</v>
      </c>
      <c r="AX82" s="53"/>
      <c r="AY82" s="79"/>
    </row>
    <row r="83" spans="1:51" ht="15" x14ac:dyDescent="0.2">
      <c r="A83" s="103" t="s">
        <v>95</v>
      </c>
      <c r="B83" s="41" t="s">
        <v>96</v>
      </c>
      <c r="C83" s="88">
        <v>200</v>
      </c>
      <c r="D83" s="49">
        <v>267</v>
      </c>
      <c r="E83" s="89">
        <v>89</v>
      </c>
      <c r="F83" s="63">
        <v>2.4700000000000002</v>
      </c>
      <c r="G83" s="61">
        <v>36.879804618990633</v>
      </c>
      <c r="H83" s="62">
        <v>0.65856793962483273</v>
      </c>
      <c r="I83" s="165">
        <v>2.2471910112359552</v>
      </c>
      <c r="J83" s="61">
        <v>159.12723214285714</v>
      </c>
      <c r="K83" s="166">
        <v>54.732805519176516</v>
      </c>
      <c r="L83" s="122">
        <v>9.0206068325524275E-2</v>
      </c>
      <c r="M83" s="167">
        <v>0.37805950858489362</v>
      </c>
      <c r="N83" s="82" t="s">
        <v>4</v>
      </c>
      <c r="O83" s="54" t="s">
        <v>4</v>
      </c>
      <c r="P83" s="82" t="s">
        <v>30</v>
      </c>
      <c r="Q83" s="49">
        <v>225</v>
      </c>
      <c r="R83" s="49">
        <v>250</v>
      </c>
      <c r="S83" s="49">
        <v>275</v>
      </c>
      <c r="T83" s="49">
        <v>300</v>
      </c>
      <c r="U83" s="49">
        <v>325</v>
      </c>
      <c r="V83" s="49">
        <v>350</v>
      </c>
      <c r="W83" s="49">
        <v>375</v>
      </c>
      <c r="X83" s="50" t="s">
        <v>326</v>
      </c>
      <c r="Y83" s="114" t="s">
        <v>327</v>
      </c>
      <c r="Z83" s="119">
        <v>93.023255813953497</v>
      </c>
      <c r="AA83" s="99">
        <v>104.65116279069768</v>
      </c>
      <c r="AB83" s="99">
        <v>105.48523206751054</v>
      </c>
      <c r="AC83" s="99">
        <v>127.90697674418605</v>
      </c>
      <c r="AD83" s="99">
        <v>139.53488372093022</v>
      </c>
      <c r="AE83" s="99">
        <v>151.16279069767444</v>
      </c>
      <c r="AF83" s="99">
        <v>162.79069767441862</v>
      </c>
      <c r="AG83" s="99">
        <v>174.41860465116281</v>
      </c>
      <c r="AH83" s="50" t="s">
        <v>328</v>
      </c>
      <c r="AI83" s="134" t="s">
        <v>291</v>
      </c>
      <c r="AJ83" s="127" t="s">
        <v>248</v>
      </c>
      <c r="AK83" s="74" t="s">
        <v>250</v>
      </c>
      <c r="AL83" s="128" t="s">
        <v>246</v>
      </c>
      <c r="AM83" s="174">
        <v>104.65116279069768</v>
      </c>
      <c r="AN83" s="175">
        <v>116.27906976744187</v>
      </c>
      <c r="AO83" s="175">
        <v>127.90697674418605</v>
      </c>
      <c r="AP83" s="175">
        <v>139.53488372093022</v>
      </c>
      <c r="AQ83" s="175">
        <v>151.16279069767444</v>
      </c>
      <c r="AR83" s="175">
        <v>162.79069767441862</v>
      </c>
      <c r="AS83" s="175">
        <v>174.41860465116281</v>
      </c>
      <c r="AT83" s="76"/>
      <c r="AU83" s="176" t="s">
        <v>652</v>
      </c>
      <c r="AV83" s="76"/>
      <c r="AW83" s="177" t="s">
        <v>653</v>
      </c>
      <c r="AX83" s="53"/>
      <c r="AY83" s="79"/>
    </row>
    <row r="84" spans="1:51" ht="15" x14ac:dyDescent="0.2">
      <c r="A84" s="772" t="s">
        <v>97</v>
      </c>
      <c r="B84" s="41" t="s">
        <v>539</v>
      </c>
      <c r="C84" s="220">
        <v>127</v>
      </c>
      <c r="D84" s="221">
        <v>200</v>
      </c>
      <c r="E84" s="222">
        <v>57</v>
      </c>
      <c r="F84" s="63">
        <v>2.9</v>
      </c>
      <c r="G84" s="61">
        <v>53.507728894173603</v>
      </c>
      <c r="H84" s="62">
        <v>0.95549515882452862</v>
      </c>
      <c r="I84" s="165">
        <v>2.2280701754385963</v>
      </c>
      <c r="J84" s="61">
        <v>205.57508436445448</v>
      </c>
      <c r="K84" s="166">
        <v>43.614869024221541</v>
      </c>
      <c r="L84" s="122">
        <v>0.23169993950393228</v>
      </c>
      <c r="M84" s="167">
        <v>0.27614248458220575</v>
      </c>
      <c r="N84" s="82" t="s">
        <v>61</v>
      </c>
      <c r="O84" s="54" t="s">
        <v>8</v>
      </c>
      <c r="P84" s="185"/>
      <c r="Q84" s="177">
        <v>450</v>
      </c>
      <c r="R84" s="177">
        <v>475</v>
      </c>
      <c r="S84" s="177">
        <v>500</v>
      </c>
      <c r="T84" s="177">
        <v>525</v>
      </c>
      <c r="U84" s="177">
        <v>550</v>
      </c>
      <c r="V84" s="177">
        <v>575</v>
      </c>
      <c r="W84" s="177">
        <v>600</v>
      </c>
      <c r="X84" s="60"/>
      <c r="Y84" s="115"/>
      <c r="Z84" s="183"/>
      <c r="AA84" s="184"/>
      <c r="AB84" s="184"/>
      <c r="AC84" s="184"/>
      <c r="AD84" s="184"/>
      <c r="AE84" s="184"/>
      <c r="AF84" s="184"/>
      <c r="AG84" s="184"/>
      <c r="AH84" s="60"/>
      <c r="AI84" s="134"/>
      <c r="AJ84" s="127"/>
      <c r="AK84" s="74"/>
      <c r="AL84" s="128"/>
      <c r="AM84" s="119">
        <v>209.30232558139537</v>
      </c>
      <c r="AN84" s="99">
        <v>220.93023255813955</v>
      </c>
      <c r="AO84" s="99">
        <v>232.55813953488374</v>
      </c>
      <c r="AP84" s="99">
        <v>244.18604651162792</v>
      </c>
      <c r="AQ84" s="99">
        <v>255.81395348837211</v>
      </c>
      <c r="AR84" s="99">
        <v>267.44186046511629</v>
      </c>
      <c r="AS84" s="99">
        <v>279.06976744186045</v>
      </c>
      <c r="AT84" s="76"/>
      <c r="AU84" s="176" t="s">
        <v>654</v>
      </c>
      <c r="AV84" s="52" t="s">
        <v>541</v>
      </c>
      <c r="AW84" s="52" t="s">
        <v>657</v>
      </c>
      <c r="AX84" s="53"/>
      <c r="AY84" s="79"/>
    </row>
    <row r="85" spans="1:51" ht="15" x14ac:dyDescent="0.2">
      <c r="A85" s="772"/>
      <c r="B85" s="41" t="s">
        <v>538</v>
      </c>
      <c r="C85" s="220">
        <v>140</v>
      </c>
      <c r="D85" s="221">
        <v>200</v>
      </c>
      <c r="E85" s="222">
        <v>57</v>
      </c>
      <c r="F85" s="63">
        <v>2.9</v>
      </c>
      <c r="G85" s="61">
        <v>56.48038049940547</v>
      </c>
      <c r="H85" s="62">
        <v>1.0085782232036691</v>
      </c>
      <c r="I85" s="165">
        <v>2.4561403508771931</v>
      </c>
      <c r="J85" s="61">
        <v>196.84630102040816</v>
      </c>
      <c r="K85" s="166">
        <v>45.792750517958623</v>
      </c>
      <c r="L85" s="122">
        <v>0.15305505142165754</v>
      </c>
      <c r="M85" s="167">
        <v>0.27467193662480072</v>
      </c>
      <c r="N85" s="82" t="s">
        <v>61</v>
      </c>
      <c r="O85" s="54" t="s">
        <v>8</v>
      </c>
      <c r="P85" s="185"/>
      <c r="Q85" s="177">
        <v>475</v>
      </c>
      <c r="R85" s="177">
        <v>500</v>
      </c>
      <c r="S85" s="177">
        <v>525</v>
      </c>
      <c r="T85" s="177">
        <v>550</v>
      </c>
      <c r="U85" s="177">
        <v>575</v>
      </c>
      <c r="V85" s="177">
        <v>600</v>
      </c>
      <c r="W85" s="177">
        <v>625</v>
      </c>
      <c r="X85" s="60"/>
      <c r="Y85" s="115"/>
      <c r="Z85" s="183"/>
      <c r="AA85" s="184"/>
      <c r="AB85" s="184"/>
      <c r="AC85" s="184"/>
      <c r="AD85" s="184"/>
      <c r="AE85" s="184"/>
      <c r="AF85" s="184"/>
      <c r="AG85" s="184"/>
      <c r="AH85" s="60"/>
      <c r="AI85" s="134"/>
      <c r="AJ85" s="127"/>
      <c r="AK85" s="74"/>
      <c r="AL85" s="128"/>
      <c r="AM85" s="119">
        <v>220.93023255813955</v>
      </c>
      <c r="AN85" s="99">
        <v>232.55813953488374</v>
      </c>
      <c r="AO85" s="99">
        <v>244.18604651162792</v>
      </c>
      <c r="AP85" s="99">
        <v>255.81395348837211</v>
      </c>
      <c r="AQ85" s="99">
        <v>267.44186046511629</v>
      </c>
      <c r="AR85" s="99">
        <v>279.06976744186045</v>
      </c>
      <c r="AS85" s="99">
        <v>290.69767441860466</v>
      </c>
      <c r="AT85" s="76"/>
      <c r="AU85" s="176" t="s">
        <v>654</v>
      </c>
      <c r="AV85" s="52" t="s">
        <v>541</v>
      </c>
      <c r="AW85" s="52" t="s">
        <v>657</v>
      </c>
      <c r="AX85" s="53"/>
      <c r="AY85" s="79"/>
    </row>
    <row r="86" spans="1:51" ht="15" x14ac:dyDescent="0.2">
      <c r="A86" s="772"/>
      <c r="B86" s="41" t="s">
        <v>540</v>
      </c>
      <c r="C86" s="88">
        <v>170</v>
      </c>
      <c r="D86" s="49">
        <v>200</v>
      </c>
      <c r="E86" s="89">
        <v>57</v>
      </c>
      <c r="F86" s="63">
        <v>3.2</v>
      </c>
      <c r="G86" s="61">
        <v>51.269531249999993</v>
      </c>
      <c r="H86" s="62">
        <v>0.91552734374999989</v>
      </c>
      <c r="I86" s="165">
        <v>2.9824561403508771</v>
      </c>
      <c r="J86" s="61">
        <v>179.17279411764707</v>
      </c>
      <c r="K86" s="166">
        <v>50.461153375641345</v>
      </c>
      <c r="L86" s="122">
        <v>6.798245614035095E-2</v>
      </c>
      <c r="M86" s="167">
        <v>0.30217673132547807</v>
      </c>
      <c r="N86" s="82" t="s">
        <v>61</v>
      </c>
      <c r="O86" s="54" t="s">
        <v>8</v>
      </c>
      <c r="P86" s="185"/>
      <c r="Q86" s="177">
        <v>525</v>
      </c>
      <c r="R86" s="177">
        <v>550</v>
      </c>
      <c r="S86" s="177">
        <v>575</v>
      </c>
      <c r="T86" s="177">
        <v>600</v>
      </c>
      <c r="U86" s="177">
        <v>625</v>
      </c>
      <c r="V86" s="177">
        <v>650</v>
      </c>
      <c r="W86" s="177">
        <v>675</v>
      </c>
      <c r="X86" s="60"/>
      <c r="Y86" s="115"/>
      <c r="Z86" s="183"/>
      <c r="AA86" s="184"/>
      <c r="AB86" s="184"/>
      <c r="AC86" s="184"/>
      <c r="AD86" s="184"/>
      <c r="AE86" s="184"/>
      <c r="AF86" s="184"/>
      <c r="AG86" s="184"/>
      <c r="AH86" s="60"/>
      <c r="AI86" s="134"/>
      <c r="AJ86" s="127"/>
      <c r="AK86" s="74"/>
      <c r="AL86" s="128"/>
      <c r="AM86" s="119">
        <v>244.18604651162792</v>
      </c>
      <c r="AN86" s="99">
        <v>255.81395348837211</v>
      </c>
      <c r="AO86" s="99">
        <v>267.44186046511629</v>
      </c>
      <c r="AP86" s="99">
        <v>279.06976744186045</v>
      </c>
      <c r="AQ86" s="99">
        <v>290.69767441860466</v>
      </c>
      <c r="AR86" s="99">
        <v>302.32558139534888</v>
      </c>
      <c r="AS86" s="99">
        <v>313.95348837209303</v>
      </c>
      <c r="AT86" s="76"/>
      <c r="AU86" s="176"/>
      <c r="AV86" s="52" t="s">
        <v>541</v>
      </c>
      <c r="AW86" s="52" t="s">
        <v>655</v>
      </c>
      <c r="AX86" s="53"/>
      <c r="AY86" s="79"/>
    </row>
    <row r="87" spans="1:51" ht="15" x14ac:dyDescent="0.2">
      <c r="A87" s="772"/>
      <c r="B87" s="107" t="s">
        <v>365</v>
      </c>
      <c r="C87" s="88">
        <v>170</v>
      </c>
      <c r="D87" s="49">
        <v>200</v>
      </c>
      <c r="E87" s="89">
        <v>57</v>
      </c>
      <c r="F87" s="63">
        <v>3.2</v>
      </c>
      <c r="G87" s="61">
        <v>46.386718749999993</v>
      </c>
      <c r="H87" s="62">
        <v>0.82833426339285698</v>
      </c>
      <c r="I87" s="165">
        <v>2.9824561403508771</v>
      </c>
      <c r="J87" s="61">
        <v>162.10871848739498</v>
      </c>
      <c r="K87" s="166">
        <v>50.461153375641345</v>
      </c>
      <c r="L87" s="122">
        <v>6.798245614035095E-2</v>
      </c>
      <c r="M87" s="167">
        <v>0.33398480830710719</v>
      </c>
      <c r="N87" s="82" t="s">
        <v>61</v>
      </c>
      <c r="O87" s="54" t="s">
        <v>408</v>
      </c>
      <c r="P87" s="182"/>
      <c r="Q87" s="177">
        <v>475</v>
      </c>
      <c r="R87" s="177">
        <v>500</v>
      </c>
      <c r="S87" s="177">
        <v>525</v>
      </c>
      <c r="T87" s="177">
        <v>550</v>
      </c>
      <c r="U87" s="177">
        <v>575</v>
      </c>
      <c r="V87" s="177">
        <v>600</v>
      </c>
      <c r="W87" s="177">
        <v>625</v>
      </c>
      <c r="X87" s="60"/>
      <c r="Y87" s="115"/>
      <c r="Z87" s="183"/>
      <c r="AA87" s="184"/>
      <c r="AB87" s="184"/>
      <c r="AC87" s="184"/>
      <c r="AD87" s="184"/>
      <c r="AE87" s="184"/>
      <c r="AF87" s="184"/>
      <c r="AG87" s="184"/>
      <c r="AH87" s="60"/>
      <c r="AI87" s="134"/>
      <c r="AJ87" s="127"/>
      <c r="AK87" s="74"/>
      <c r="AL87" s="128"/>
      <c r="AM87" s="119">
        <v>220.93023255813955</v>
      </c>
      <c r="AN87" s="99">
        <v>232.55813953488374</v>
      </c>
      <c r="AO87" s="99">
        <v>244.18604651162792</v>
      </c>
      <c r="AP87" s="99">
        <v>255.81395348837211</v>
      </c>
      <c r="AQ87" s="99">
        <v>267.44186046511629</v>
      </c>
      <c r="AR87" s="99">
        <v>279.06976744186045</v>
      </c>
      <c r="AS87" s="99">
        <v>290.69767441860466</v>
      </c>
      <c r="AT87" s="76"/>
      <c r="AU87" s="188"/>
      <c r="AV87" s="52" t="s">
        <v>541</v>
      </c>
      <c r="AW87" s="52" t="s">
        <v>655</v>
      </c>
      <c r="AX87" s="72"/>
      <c r="AY87" s="80"/>
    </row>
    <row r="88" spans="1:51" ht="15" x14ac:dyDescent="0.2">
      <c r="A88" s="772"/>
      <c r="B88" s="107" t="s">
        <v>537</v>
      </c>
      <c r="C88" s="88">
        <v>170</v>
      </c>
      <c r="D88" s="49">
        <v>200</v>
      </c>
      <c r="E88" s="89">
        <v>57</v>
      </c>
      <c r="F88" s="63">
        <v>3.2</v>
      </c>
      <c r="G88" s="61">
        <v>46.386718749999993</v>
      </c>
      <c r="H88" s="62">
        <v>0.82833426339285698</v>
      </c>
      <c r="I88" s="165">
        <v>2.9824561403508771</v>
      </c>
      <c r="J88" s="61">
        <v>162.10871848739498</v>
      </c>
      <c r="K88" s="166">
        <v>50.461153375641345</v>
      </c>
      <c r="L88" s="122">
        <v>6.798245614035095E-2</v>
      </c>
      <c r="M88" s="167">
        <v>0.33398480830710719</v>
      </c>
      <c r="N88" s="82" t="s">
        <v>61</v>
      </c>
      <c r="O88" s="54" t="s">
        <v>8</v>
      </c>
      <c r="P88" s="182"/>
      <c r="Q88" s="177">
        <v>475</v>
      </c>
      <c r="R88" s="177">
        <v>500</v>
      </c>
      <c r="S88" s="177">
        <v>525</v>
      </c>
      <c r="T88" s="177">
        <v>550</v>
      </c>
      <c r="U88" s="177">
        <v>575</v>
      </c>
      <c r="V88" s="177">
        <v>600</v>
      </c>
      <c r="W88" s="177">
        <v>625</v>
      </c>
      <c r="X88" s="60"/>
      <c r="Y88" s="115"/>
      <c r="Z88" s="183"/>
      <c r="AA88" s="184"/>
      <c r="AB88" s="184"/>
      <c r="AC88" s="184"/>
      <c r="AD88" s="184"/>
      <c r="AE88" s="184"/>
      <c r="AF88" s="184"/>
      <c r="AG88" s="184"/>
      <c r="AH88" s="60"/>
      <c r="AI88" s="134"/>
      <c r="AJ88" s="127"/>
      <c r="AK88" s="74"/>
      <c r="AL88" s="128"/>
      <c r="AM88" s="119">
        <v>220.93023255813955</v>
      </c>
      <c r="AN88" s="99">
        <v>232.55813953488374</v>
      </c>
      <c r="AO88" s="99">
        <v>244.18604651162792</v>
      </c>
      <c r="AP88" s="99">
        <v>255.81395348837211</v>
      </c>
      <c r="AQ88" s="99">
        <v>267.44186046511629</v>
      </c>
      <c r="AR88" s="99">
        <v>279.06976744186045</v>
      </c>
      <c r="AS88" s="99">
        <v>290.69767441860466</v>
      </c>
      <c r="AT88" s="76"/>
      <c r="AU88" s="188"/>
      <c r="AV88" s="52" t="s">
        <v>541</v>
      </c>
      <c r="AW88" s="52" t="s">
        <v>655</v>
      </c>
      <c r="AX88" s="72"/>
      <c r="AY88" s="80"/>
    </row>
    <row r="89" spans="1:51" ht="15" x14ac:dyDescent="0.2">
      <c r="A89" s="772"/>
      <c r="B89" s="41" t="s">
        <v>98</v>
      </c>
      <c r="C89" s="88">
        <v>220</v>
      </c>
      <c r="D89" s="49">
        <v>240</v>
      </c>
      <c r="E89" s="89">
        <v>76</v>
      </c>
      <c r="F89" s="63">
        <v>3.05</v>
      </c>
      <c r="G89" s="61">
        <v>34.936844934157492</v>
      </c>
      <c r="H89" s="62">
        <v>0.6238722309670981</v>
      </c>
      <c r="I89" s="165">
        <v>2.8947368421052633</v>
      </c>
      <c r="J89" s="61">
        <v>152.37012987012989</v>
      </c>
      <c r="K89" s="166">
        <v>57.404250713688434</v>
      </c>
      <c r="L89" s="122">
        <v>5.0905953408110348E-2</v>
      </c>
      <c r="M89" s="167">
        <v>0.39694923165578883</v>
      </c>
      <c r="N89" s="82" t="s">
        <v>17</v>
      </c>
      <c r="O89" s="54" t="s">
        <v>12</v>
      </c>
      <c r="P89" s="82" t="s">
        <v>19</v>
      </c>
      <c r="Q89" s="49">
        <v>325</v>
      </c>
      <c r="R89" s="49">
        <v>350</v>
      </c>
      <c r="S89" s="49">
        <v>375</v>
      </c>
      <c r="T89" s="49">
        <v>400</v>
      </c>
      <c r="U89" s="49">
        <v>425</v>
      </c>
      <c r="V89" s="49">
        <v>450</v>
      </c>
      <c r="W89" s="49">
        <v>475</v>
      </c>
      <c r="X89" s="50" t="s">
        <v>324</v>
      </c>
      <c r="Y89" s="114" t="s">
        <v>325</v>
      </c>
      <c r="Z89" s="119">
        <v>126.58227848101265</v>
      </c>
      <c r="AA89" s="99">
        <v>137.13080168776369</v>
      </c>
      <c r="AB89" s="99">
        <v>147.67932489451476</v>
      </c>
      <c r="AC89" s="99">
        <v>158.22784810126581</v>
      </c>
      <c r="AD89" s="99">
        <v>168.77637130801688</v>
      </c>
      <c r="AE89" s="99">
        <v>179.32489451476792</v>
      </c>
      <c r="AF89" s="99">
        <v>189.87341772151899</v>
      </c>
      <c r="AG89" s="99">
        <v>200.42194092827003</v>
      </c>
      <c r="AH89" s="50" t="s">
        <v>329</v>
      </c>
      <c r="AI89" s="134" t="s">
        <v>291</v>
      </c>
      <c r="AJ89" s="127" t="s">
        <v>250</v>
      </c>
      <c r="AK89" s="74" t="s">
        <v>250</v>
      </c>
      <c r="AL89" s="128" t="s">
        <v>247</v>
      </c>
      <c r="AM89" s="174">
        <v>151.16279069767444</v>
      </c>
      <c r="AN89" s="175">
        <v>162.79069767441862</v>
      </c>
      <c r="AO89" s="175">
        <v>174.41860465116281</v>
      </c>
      <c r="AP89" s="175">
        <v>186.04651162790699</v>
      </c>
      <c r="AQ89" s="175">
        <v>197.67441860465118</v>
      </c>
      <c r="AR89" s="175">
        <v>209.30232558139537</v>
      </c>
      <c r="AS89" s="175">
        <v>220.93023255813955</v>
      </c>
      <c r="AT89" s="76"/>
      <c r="AU89" s="176" t="s">
        <v>654</v>
      </c>
      <c r="AV89" s="76"/>
      <c r="AW89" s="177" t="s">
        <v>655</v>
      </c>
      <c r="AX89" s="53"/>
      <c r="AY89" s="79"/>
    </row>
    <row r="90" spans="1:51" ht="15" x14ac:dyDescent="0.2">
      <c r="A90" s="739"/>
      <c r="B90" s="41" t="s">
        <v>99</v>
      </c>
      <c r="C90" s="88">
        <v>200</v>
      </c>
      <c r="D90" s="49">
        <v>222</v>
      </c>
      <c r="E90" s="89">
        <v>70</v>
      </c>
      <c r="F90" s="63">
        <v>2.9</v>
      </c>
      <c r="G90" s="61">
        <v>38.644470868014267</v>
      </c>
      <c r="H90" s="62">
        <v>0.69007983692882624</v>
      </c>
      <c r="I90" s="165">
        <v>2.8571428571428572</v>
      </c>
      <c r="J90" s="61">
        <v>142.1875</v>
      </c>
      <c r="K90" s="166">
        <v>54.732805519176516</v>
      </c>
      <c r="L90" s="122">
        <v>1.4778325123152657E-2</v>
      </c>
      <c r="M90" s="167">
        <v>0.39070802709073693</v>
      </c>
      <c r="N90" s="82" t="s">
        <v>296</v>
      </c>
      <c r="O90" s="54" t="s">
        <v>61</v>
      </c>
      <c r="P90" s="82" t="s">
        <v>19</v>
      </c>
      <c r="Q90" s="49">
        <v>325</v>
      </c>
      <c r="R90" s="49">
        <v>350</v>
      </c>
      <c r="S90" s="49">
        <v>375</v>
      </c>
      <c r="T90" s="49">
        <v>400</v>
      </c>
      <c r="U90" s="49">
        <v>425</v>
      </c>
      <c r="V90" s="49">
        <v>450</v>
      </c>
      <c r="W90" s="49">
        <v>475</v>
      </c>
      <c r="X90" s="50" t="s">
        <v>317</v>
      </c>
      <c r="Y90" s="114" t="s">
        <v>318</v>
      </c>
      <c r="Z90" s="119">
        <v>119.04761904761905</v>
      </c>
      <c r="AA90" s="99">
        <v>128.96825396825398</v>
      </c>
      <c r="AB90" s="99">
        <v>138.88888888888889</v>
      </c>
      <c r="AC90" s="99">
        <v>148.8095238095238</v>
      </c>
      <c r="AD90" s="99">
        <v>158.73015873015873</v>
      </c>
      <c r="AE90" s="99">
        <v>168.65079365079364</v>
      </c>
      <c r="AF90" s="99">
        <v>178.57142857142858</v>
      </c>
      <c r="AG90" s="99">
        <v>188.49206349206349</v>
      </c>
      <c r="AH90" s="50" t="s">
        <v>284</v>
      </c>
      <c r="AI90" s="134" t="s">
        <v>291</v>
      </c>
      <c r="AJ90" s="127" t="s">
        <v>250</v>
      </c>
      <c r="AK90" s="74" t="s">
        <v>250</v>
      </c>
      <c r="AL90" s="128" t="s">
        <v>247</v>
      </c>
      <c r="AM90" s="119">
        <v>151.16279069767444</v>
      </c>
      <c r="AN90" s="99">
        <v>162.79069767441862</v>
      </c>
      <c r="AO90" s="99">
        <v>174.41860465116281</v>
      </c>
      <c r="AP90" s="99">
        <v>186.04651162790699</v>
      </c>
      <c r="AQ90" s="99">
        <v>197.67441860465118</v>
      </c>
      <c r="AR90" s="99">
        <v>209.30232558139537</v>
      </c>
      <c r="AS90" s="99">
        <v>220.93023255813955</v>
      </c>
      <c r="AT90" s="52" t="s">
        <v>464</v>
      </c>
      <c r="AU90" s="70" t="s">
        <v>654</v>
      </c>
      <c r="AV90" s="52" t="s">
        <v>465</v>
      </c>
      <c r="AW90" s="52" t="s">
        <v>655</v>
      </c>
      <c r="AX90" s="53"/>
      <c r="AY90" s="79"/>
    </row>
    <row r="91" spans="1:51" ht="15" x14ac:dyDescent="0.2">
      <c r="A91" s="741" t="s">
        <v>100</v>
      </c>
      <c r="B91" s="41" t="s">
        <v>101</v>
      </c>
      <c r="C91" s="88">
        <v>216</v>
      </c>
      <c r="D91" s="49">
        <v>240</v>
      </c>
      <c r="E91" s="89">
        <v>76</v>
      </c>
      <c r="F91" s="63">
        <v>2.88</v>
      </c>
      <c r="G91" s="61">
        <v>36.168981481481481</v>
      </c>
      <c r="H91" s="62">
        <v>0.6458746693121693</v>
      </c>
      <c r="I91" s="165">
        <v>2.8421052631578947</v>
      </c>
      <c r="J91" s="61">
        <v>143.25396825396825</v>
      </c>
      <c r="K91" s="166">
        <v>56.879999999999995</v>
      </c>
      <c r="L91" s="122">
        <v>1.3157894736842085E-2</v>
      </c>
      <c r="M91" s="167">
        <v>0.4023511578947368</v>
      </c>
      <c r="N91" s="82" t="s">
        <v>4</v>
      </c>
      <c r="O91" s="54" t="s">
        <v>4</v>
      </c>
      <c r="P91" s="82" t="s">
        <v>18</v>
      </c>
      <c r="Q91" s="49">
        <v>300</v>
      </c>
      <c r="R91" s="49">
        <v>325</v>
      </c>
      <c r="S91" s="49">
        <v>350</v>
      </c>
      <c r="T91" s="49">
        <v>375</v>
      </c>
      <c r="U91" s="49">
        <v>400</v>
      </c>
      <c r="V91" s="49">
        <v>425</v>
      </c>
      <c r="W91" s="49">
        <v>450</v>
      </c>
      <c r="X91" s="50" t="s">
        <v>324</v>
      </c>
      <c r="Y91" s="114" t="s">
        <v>325</v>
      </c>
      <c r="Z91" s="119">
        <v>116.03375527426159</v>
      </c>
      <c r="AA91" s="99">
        <v>126.58227848101265</v>
      </c>
      <c r="AB91" s="99">
        <v>137.13080168776369</v>
      </c>
      <c r="AC91" s="99">
        <v>147.67932489451476</v>
      </c>
      <c r="AD91" s="99">
        <v>158.22784810126581</v>
      </c>
      <c r="AE91" s="99">
        <v>168.77637130801688</v>
      </c>
      <c r="AF91" s="99">
        <v>179.32489451476792</v>
      </c>
      <c r="AG91" s="99">
        <v>189.87341772151899</v>
      </c>
      <c r="AH91" s="50" t="s">
        <v>329</v>
      </c>
      <c r="AI91" s="134" t="s">
        <v>291</v>
      </c>
      <c r="AJ91" s="127" t="s">
        <v>250</v>
      </c>
      <c r="AK91" s="74" t="s">
        <v>251</v>
      </c>
      <c r="AL91" s="128" t="s">
        <v>245</v>
      </c>
      <c r="AM91" s="174">
        <v>139.53488372093022</v>
      </c>
      <c r="AN91" s="175">
        <v>151.16279069767444</v>
      </c>
      <c r="AO91" s="175">
        <v>162.79069767441862</v>
      </c>
      <c r="AP91" s="175">
        <v>174.41860465116281</v>
      </c>
      <c r="AQ91" s="175">
        <v>186.04651162790699</v>
      </c>
      <c r="AR91" s="175">
        <v>197.67441860465118</v>
      </c>
      <c r="AS91" s="175">
        <v>209.30232558139537</v>
      </c>
      <c r="AT91" s="76"/>
      <c r="AU91" s="188"/>
      <c r="AV91" s="76"/>
      <c r="AW91" s="177" t="s">
        <v>655</v>
      </c>
      <c r="AX91" s="53"/>
      <c r="AY91" s="79"/>
    </row>
    <row r="92" spans="1:51" ht="15" x14ac:dyDescent="0.2">
      <c r="A92" s="741"/>
      <c r="B92" s="41" t="s">
        <v>102</v>
      </c>
      <c r="C92" s="90">
        <v>219.71</v>
      </c>
      <c r="D92" s="49">
        <v>240</v>
      </c>
      <c r="E92" s="89">
        <v>76</v>
      </c>
      <c r="F92" s="64">
        <v>2.9294666666666669</v>
      </c>
      <c r="G92" s="61">
        <v>34.957803217754844</v>
      </c>
      <c r="H92" s="62">
        <v>0.62424648603133648</v>
      </c>
      <c r="I92" s="165">
        <v>2.8909210526315792</v>
      </c>
      <c r="J92" s="61">
        <v>140.83499678147166</v>
      </c>
      <c r="K92" s="166">
        <v>57.366403617448427</v>
      </c>
      <c r="L92" s="122">
        <v>1.3157894736842103E-2</v>
      </c>
      <c r="M92" s="167">
        <v>0.4127616737849224</v>
      </c>
      <c r="N92" s="82" t="s">
        <v>38</v>
      </c>
      <c r="O92" s="54" t="s">
        <v>38</v>
      </c>
      <c r="P92" s="82" t="s">
        <v>18</v>
      </c>
      <c r="Q92" s="49">
        <v>300</v>
      </c>
      <c r="R92" s="49">
        <v>325</v>
      </c>
      <c r="S92" s="49">
        <v>350</v>
      </c>
      <c r="T92" s="49">
        <v>375</v>
      </c>
      <c r="U92" s="49">
        <v>400</v>
      </c>
      <c r="V92" s="49">
        <v>425</v>
      </c>
      <c r="W92" s="49">
        <v>450</v>
      </c>
      <c r="X92" s="50" t="s">
        <v>324</v>
      </c>
      <c r="Y92" s="114" t="s">
        <v>325</v>
      </c>
      <c r="Z92" s="119">
        <v>116.03375527426159</v>
      </c>
      <c r="AA92" s="99">
        <v>126.58227848101265</v>
      </c>
      <c r="AB92" s="99">
        <v>137.13080168776369</v>
      </c>
      <c r="AC92" s="99">
        <v>147.67932489451476</v>
      </c>
      <c r="AD92" s="99">
        <v>158.22784810126581</v>
      </c>
      <c r="AE92" s="99">
        <v>168.77637130801688</v>
      </c>
      <c r="AF92" s="99">
        <v>179.32489451476792</v>
      </c>
      <c r="AG92" s="99">
        <v>189.87341772151899</v>
      </c>
      <c r="AH92" s="50" t="s">
        <v>329</v>
      </c>
      <c r="AI92" s="134" t="s">
        <v>291</v>
      </c>
      <c r="AJ92" s="127" t="s">
        <v>250</v>
      </c>
      <c r="AK92" s="74" t="s">
        <v>251</v>
      </c>
      <c r="AL92" s="128" t="s">
        <v>245</v>
      </c>
      <c r="AM92" s="174">
        <v>139.53488372093022</v>
      </c>
      <c r="AN92" s="175">
        <v>151.16279069767444</v>
      </c>
      <c r="AO92" s="175">
        <v>162.79069767441862</v>
      </c>
      <c r="AP92" s="175">
        <v>174.41860465116281</v>
      </c>
      <c r="AQ92" s="175">
        <v>186.04651162790699</v>
      </c>
      <c r="AR92" s="175">
        <v>197.67441860465118</v>
      </c>
      <c r="AS92" s="175">
        <v>209.30232558139537</v>
      </c>
      <c r="AT92" s="76"/>
      <c r="AU92" s="188"/>
      <c r="AV92" s="76"/>
      <c r="AW92" s="177" t="s">
        <v>655</v>
      </c>
      <c r="AX92" s="53"/>
      <c r="AY92" s="79"/>
    </row>
    <row r="93" spans="1:51" ht="15" x14ac:dyDescent="0.2">
      <c r="A93" s="741"/>
      <c r="B93" s="41" t="s">
        <v>485</v>
      </c>
      <c r="C93" s="90">
        <v>150</v>
      </c>
      <c r="D93" s="49">
        <v>190</v>
      </c>
      <c r="E93" s="89">
        <v>51</v>
      </c>
      <c r="F93" s="64">
        <v>2.94</v>
      </c>
      <c r="G93" s="61">
        <v>57.84626775880421</v>
      </c>
      <c r="H93" s="62">
        <v>1.0329690671215037</v>
      </c>
      <c r="I93" s="165">
        <v>2.9411764705882355</v>
      </c>
      <c r="J93" s="61">
        <v>154.82142857142858</v>
      </c>
      <c r="K93" s="166">
        <v>47.4</v>
      </c>
      <c r="L93" s="122">
        <v>-4.0016006402569945E-4</v>
      </c>
      <c r="M93" s="167">
        <v>0.30603670588235293</v>
      </c>
      <c r="N93" s="82" t="s">
        <v>4</v>
      </c>
      <c r="O93" s="54" t="s">
        <v>5</v>
      </c>
      <c r="P93" s="185"/>
      <c r="Q93" s="177">
        <v>500</v>
      </c>
      <c r="R93" s="177">
        <v>525</v>
      </c>
      <c r="S93" s="177">
        <v>550</v>
      </c>
      <c r="T93" s="177">
        <v>575</v>
      </c>
      <c r="U93" s="177">
        <v>600</v>
      </c>
      <c r="V93" s="177">
        <v>625</v>
      </c>
      <c r="W93" s="177">
        <v>650</v>
      </c>
      <c r="X93" s="186"/>
      <c r="Y93" s="187"/>
      <c r="Z93" s="183"/>
      <c r="AA93" s="184"/>
      <c r="AB93" s="184"/>
      <c r="AC93" s="184"/>
      <c r="AD93" s="184"/>
      <c r="AE93" s="184"/>
      <c r="AF93" s="184"/>
      <c r="AG93" s="184"/>
      <c r="AH93" s="60"/>
      <c r="AI93" s="134"/>
      <c r="AJ93" s="127"/>
      <c r="AK93" s="74"/>
      <c r="AL93" s="128"/>
      <c r="AM93" s="119">
        <v>232.55813953488374</v>
      </c>
      <c r="AN93" s="99">
        <v>244.18604651162792</v>
      </c>
      <c r="AO93" s="99">
        <v>255.81395348837211</v>
      </c>
      <c r="AP93" s="99">
        <v>267.44186046511629</v>
      </c>
      <c r="AQ93" s="99">
        <v>279.06976744186045</v>
      </c>
      <c r="AR93" s="99">
        <v>290.69767441860466</v>
      </c>
      <c r="AS93" s="99">
        <v>302.32558139534888</v>
      </c>
      <c r="AT93" s="52" t="s">
        <v>457</v>
      </c>
      <c r="AU93" s="70" t="s">
        <v>654</v>
      </c>
      <c r="AV93" s="76"/>
      <c r="AW93" s="177" t="s">
        <v>655</v>
      </c>
      <c r="AX93" s="53"/>
      <c r="AY93" s="79"/>
    </row>
    <row r="94" spans="1:51" ht="15.75" thickBot="1" x14ac:dyDescent="0.25">
      <c r="A94" s="741"/>
      <c r="B94" s="41" t="s">
        <v>618</v>
      </c>
      <c r="C94" s="90">
        <v>150</v>
      </c>
      <c r="D94" s="49">
        <v>190</v>
      </c>
      <c r="E94" s="89">
        <v>51</v>
      </c>
      <c r="F94" s="64">
        <v>2.9049999999999998</v>
      </c>
      <c r="G94" s="61">
        <v>59.248550632330165</v>
      </c>
      <c r="H94" s="62">
        <v>1.0580098327201815</v>
      </c>
      <c r="I94" s="165">
        <v>2.9411764705882355</v>
      </c>
      <c r="J94" s="61">
        <v>154.82142857142858</v>
      </c>
      <c r="K94" s="166">
        <v>47.4</v>
      </c>
      <c r="L94" s="122">
        <v>-1.2453174040700758E-2</v>
      </c>
      <c r="M94" s="167">
        <v>0.30239341176470586</v>
      </c>
      <c r="N94" s="82" t="s">
        <v>38</v>
      </c>
      <c r="O94" s="54" t="s">
        <v>4</v>
      </c>
      <c r="P94" s="185"/>
      <c r="Q94" s="177">
        <v>500</v>
      </c>
      <c r="R94" s="177">
        <v>525</v>
      </c>
      <c r="S94" s="177">
        <v>550</v>
      </c>
      <c r="T94" s="177">
        <v>575</v>
      </c>
      <c r="U94" s="177">
        <v>600</v>
      </c>
      <c r="V94" s="177">
        <v>625</v>
      </c>
      <c r="W94" s="177">
        <v>650</v>
      </c>
      <c r="X94" s="233"/>
      <c r="Y94" s="234"/>
      <c r="Z94" s="183"/>
      <c r="AA94" s="184"/>
      <c r="AB94" s="184"/>
      <c r="AC94" s="184"/>
      <c r="AD94" s="184"/>
      <c r="AE94" s="184"/>
      <c r="AF94" s="184"/>
      <c r="AG94" s="184"/>
      <c r="AH94" s="60"/>
      <c r="AI94" s="134"/>
      <c r="AJ94" s="127"/>
      <c r="AK94" s="74"/>
      <c r="AL94" s="128"/>
      <c r="AM94" s="119">
        <v>232.55813953488374</v>
      </c>
      <c r="AN94" s="99">
        <v>244.18604651162792</v>
      </c>
      <c r="AO94" s="99">
        <v>255.81395348837211</v>
      </c>
      <c r="AP94" s="99">
        <v>267.44186046511629</v>
      </c>
      <c r="AQ94" s="99">
        <v>279.06976744186045</v>
      </c>
      <c r="AR94" s="99">
        <v>290.69767441860466</v>
      </c>
      <c r="AS94" s="99">
        <v>302.32558139534888</v>
      </c>
      <c r="AT94" s="52" t="s">
        <v>457</v>
      </c>
      <c r="AU94" s="70" t="s">
        <v>654</v>
      </c>
      <c r="AV94" s="76"/>
      <c r="AW94" s="177"/>
      <c r="AX94" s="53"/>
      <c r="AY94" s="79"/>
    </row>
    <row r="95" spans="1:51" ht="15" x14ac:dyDescent="0.2">
      <c r="A95" s="741"/>
      <c r="B95" s="41" t="s">
        <v>299</v>
      </c>
      <c r="C95" s="90">
        <v>220</v>
      </c>
      <c r="D95" s="49">
        <v>240</v>
      </c>
      <c r="E95" s="89">
        <v>76</v>
      </c>
      <c r="F95" s="64">
        <v>3</v>
      </c>
      <c r="G95" s="61">
        <v>36.111111111111114</v>
      </c>
      <c r="H95" s="62">
        <v>0.64484126984126988</v>
      </c>
      <c r="I95" s="165">
        <v>2.8947368421052633</v>
      </c>
      <c r="J95" s="61">
        <v>152.37012987012989</v>
      </c>
      <c r="K95" s="166">
        <v>57.404250713688434</v>
      </c>
      <c r="L95" s="122">
        <v>3.5087719298245577E-2</v>
      </c>
      <c r="M95" s="167">
        <v>0.39044186720241525</v>
      </c>
      <c r="N95" s="82" t="s">
        <v>4</v>
      </c>
      <c r="O95" s="54" t="s">
        <v>4</v>
      </c>
      <c r="P95" s="229" t="s">
        <v>27</v>
      </c>
      <c r="Q95" s="230">
        <v>325</v>
      </c>
      <c r="R95" s="230">
        <v>350</v>
      </c>
      <c r="S95" s="230">
        <v>375</v>
      </c>
      <c r="T95" s="230">
        <v>400</v>
      </c>
      <c r="U95" s="230">
        <v>425</v>
      </c>
      <c r="V95" s="230">
        <v>450</v>
      </c>
      <c r="W95" s="230">
        <v>475</v>
      </c>
      <c r="X95" s="231" t="s">
        <v>324</v>
      </c>
      <c r="Y95" s="232" t="s">
        <v>325</v>
      </c>
      <c r="Z95" s="119">
        <v>126.58227848101265</v>
      </c>
      <c r="AA95" s="99">
        <v>137.13080168776369</v>
      </c>
      <c r="AB95" s="99">
        <v>147.67932489451476</v>
      </c>
      <c r="AC95" s="99">
        <v>158.22784810126581</v>
      </c>
      <c r="AD95" s="99">
        <v>168.77637130801688</v>
      </c>
      <c r="AE95" s="99">
        <v>179.32489451476792</v>
      </c>
      <c r="AF95" s="99">
        <v>189.87341772151899</v>
      </c>
      <c r="AG95" s="99">
        <v>200.42194092827003</v>
      </c>
      <c r="AH95" s="50" t="s">
        <v>329</v>
      </c>
      <c r="AI95" s="134" t="s">
        <v>291</v>
      </c>
      <c r="AJ95" s="127" t="s">
        <v>245</v>
      </c>
      <c r="AK95" s="74" t="s">
        <v>248</v>
      </c>
      <c r="AL95" s="128" t="s">
        <v>245</v>
      </c>
      <c r="AM95" s="174">
        <v>151.16279069767444</v>
      </c>
      <c r="AN95" s="175">
        <v>162.79069767441862</v>
      </c>
      <c r="AO95" s="175">
        <v>174.41860465116281</v>
      </c>
      <c r="AP95" s="175">
        <v>186.04651162790699</v>
      </c>
      <c r="AQ95" s="175">
        <v>197.67441860465118</v>
      </c>
      <c r="AR95" s="175">
        <v>209.30232558139537</v>
      </c>
      <c r="AS95" s="175">
        <v>220.93023255813955</v>
      </c>
      <c r="AT95" s="76"/>
      <c r="AU95" s="176" t="s">
        <v>654</v>
      </c>
      <c r="AV95" s="76"/>
      <c r="AW95" s="177" t="s">
        <v>655</v>
      </c>
      <c r="AX95" s="53"/>
      <c r="AY95" s="79"/>
    </row>
    <row r="96" spans="1:51" ht="15" x14ac:dyDescent="0.2">
      <c r="A96" s="103" t="s">
        <v>366</v>
      </c>
      <c r="B96" s="107" t="s">
        <v>367</v>
      </c>
      <c r="C96" s="88">
        <v>156</v>
      </c>
      <c r="D96" s="49">
        <v>216</v>
      </c>
      <c r="E96" s="89">
        <v>63</v>
      </c>
      <c r="F96" s="63">
        <v>3.17</v>
      </c>
      <c r="G96" s="61">
        <v>39.805351829553487</v>
      </c>
      <c r="H96" s="62">
        <v>0.71080985409916941</v>
      </c>
      <c r="I96" s="165">
        <v>2.4761904761904763</v>
      </c>
      <c r="J96" s="61">
        <v>181.73076923076923</v>
      </c>
      <c r="K96" s="166">
        <v>48.338704988859604</v>
      </c>
      <c r="L96" s="122">
        <v>0.21886735766861945</v>
      </c>
      <c r="M96" s="167">
        <v>0.34051932181041095</v>
      </c>
      <c r="N96" s="82" t="s">
        <v>409</v>
      </c>
      <c r="O96" s="54" t="s">
        <v>58</v>
      </c>
      <c r="P96" s="82" t="s">
        <v>19</v>
      </c>
      <c r="Q96" s="49">
        <v>400</v>
      </c>
      <c r="R96" s="49">
        <v>425</v>
      </c>
      <c r="S96" s="49">
        <v>450</v>
      </c>
      <c r="T96" s="49">
        <v>475</v>
      </c>
      <c r="U96" s="49">
        <v>500</v>
      </c>
      <c r="V96" s="49">
        <v>525</v>
      </c>
      <c r="W96" s="49">
        <v>550</v>
      </c>
      <c r="X96" s="50" t="s">
        <v>321</v>
      </c>
      <c r="Y96" s="115"/>
      <c r="Z96" s="119">
        <v>144.23076923076923</v>
      </c>
      <c r="AA96" s="99">
        <v>153.84615384615384</v>
      </c>
      <c r="AB96" s="99">
        <v>163.46153846153845</v>
      </c>
      <c r="AC96" s="99">
        <v>173.07692307692307</v>
      </c>
      <c r="AD96" s="99">
        <v>182.69230769230768</v>
      </c>
      <c r="AE96" s="99">
        <v>192.30769230769229</v>
      </c>
      <c r="AF96" s="99">
        <v>201.92307692307691</v>
      </c>
      <c r="AG96" s="99">
        <v>211.53846153846152</v>
      </c>
      <c r="AH96" s="50" t="s">
        <v>331</v>
      </c>
      <c r="AI96" s="134"/>
      <c r="AJ96" s="127"/>
      <c r="AK96" s="74"/>
      <c r="AL96" s="128"/>
      <c r="AM96" s="119">
        <v>186.04651162790699</v>
      </c>
      <c r="AN96" s="99">
        <v>197.67441860465118</v>
      </c>
      <c r="AO96" s="99">
        <v>209.30232558139537</v>
      </c>
      <c r="AP96" s="99">
        <v>220.93023255813955</v>
      </c>
      <c r="AQ96" s="99">
        <v>232.55813953488374</v>
      </c>
      <c r="AR96" s="99">
        <v>244.18604651162792</v>
      </c>
      <c r="AS96" s="99">
        <v>255.81395348837211</v>
      </c>
      <c r="AT96" s="52" t="s">
        <v>460</v>
      </c>
      <c r="AU96" s="70" t="s">
        <v>654</v>
      </c>
      <c r="AV96" s="52" t="s">
        <v>461</v>
      </c>
      <c r="AW96" s="52" t="s">
        <v>657</v>
      </c>
      <c r="AX96" s="72"/>
      <c r="AY96" s="80"/>
    </row>
    <row r="97" spans="1:51" ht="15" x14ac:dyDescent="0.2">
      <c r="A97" s="741" t="s">
        <v>103</v>
      </c>
      <c r="B97" s="107" t="s">
        <v>368</v>
      </c>
      <c r="C97" s="88">
        <v>151</v>
      </c>
      <c r="D97" s="49">
        <v>200</v>
      </c>
      <c r="E97" s="89">
        <v>57</v>
      </c>
      <c r="F97" s="63">
        <v>2.7</v>
      </c>
      <c r="G97" s="61">
        <v>54.869684499314126</v>
      </c>
      <c r="H97" s="62">
        <v>0.97981579463060942</v>
      </c>
      <c r="I97" s="165">
        <v>2.6491228070175437</v>
      </c>
      <c r="J97" s="61">
        <v>153.68968779564807</v>
      </c>
      <c r="K97" s="166">
        <v>47.557737540804013</v>
      </c>
      <c r="L97" s="122">
        <v>1.884340480831723E-2</v>
      </c>
      <c r="M97" s="167">
        <v>0.31538289106006873</v>
      </c>
      <c r="N97" s="82" t="s">
        <v>410</v>
      </c>
      <c r="O97" s="54" t="s">
        <v>8</v>
      </c>
      <c r="P97" s="182"/>
      <c r="Q97" s="177">
        <v>400</v>
      </c>
      <c r="R97" s="177">
        <v>425</v>
      </c>
      <c r="S97" s="177">
        <v>450</v>
      </c>
      <c r="T97" s="177">
        <v>475</v>
      </c>
      <c r="U97" s="177">
        <v>500</v>
      </c>
      <c r="V97" s="177">
        <v>525</v>
      </c>
      <c r="W97" s="177">
        <v>550</v>
      </c>
      <c r="X97" s="60"/>
      <c r="Y97" s="115"/>
      <c r="Z97" s="183"/>
      <c r="AA97" s="184"/>
      <c r="AB97" s="184"/>
      <c r="AC97" s="184"/>
      <c r="AD97" s="184"/>
      <c r="AE97" s="184"/>
      <c r="AF97" s="184"/>
      <c r="AG97" s="184"/>
      <c r="AH97" s="60"/>
      <c r="AI97" s="134"/>
      <c r="AJ97" s="127"/>
      <c r="AK97" s="74"/>
      <c r="AL97" s="128"/>
      <c r="AM97" s="119">
        <v>186.04651162790699</v>
      </c>
      <c r="AN97" s="99">
        <v>197.67441860465118</v>
      </c>
      <c r="AO97" s="99">
        <v>209.30232558139537</v>
      </c>
      <c r="AP97" s="99">
        <v>220.93023255813955</v>
      </c>
      <c r="AQ97" s="99">
        <v>232.55813953488374</v>
      </c>
      <c r="AR97" s="99">
        <v>244.18604651162792</v>
      </c>
      <c r="AS97" s="99">
        <v>255.81395348837211</v>
      </c>
      <c r="AT97" s="52" t="s">
        <v>459</v>
      </c>
      <c r="AU97" s="70" t="s">
        <v>654</v>
      </c>
      <c r="AV97" s="52" t="s">
        <v>458</v>
      </c>
      <c r="AW97" s="52" t="s">
        <v>655</v>
      </c>
      <c r="AX97" s="72"/>
      <c r="AY97" s="80"/>
    </row>
    <row r="98" spans="1:51" ht="15" x14ac:dyDescent="0.2">
      <c r="A98" s="741"/>
      <c r="B98" s="107" t="s">
        <v>369</v>
      </c>
      <c r="C98" s="88">
        <v>152</v>
      </c>
      <c r="D98" s="49">
        <v>200</v>
      </c>
      <c r="E98" s="89">
        <v>57</v>
      </c>
      <c r="F98" s="63">
        <v>2.6666666666666665</v>
      </c>
      <c r="G98" s="61">
        <v>56.25</v>
      </c>
      <c r="H98" s="62">
        <v>1.0044642857142858</v>
      </c>
      <c r="I98" s="165">
        <v>2.6666666666666665</v>
      </c>
      <c r="J98" s="61">
        <v>152.67857142857144</v>
      </c>
      <c r="K98" s="166">
        <v>47.71495363091114</v>
      </c>
      <c r="L98" s="122">
        <v>0</v>
      </c>
      <c r="M98" s="167">
        <v>0.31251899454164017</v>
      </c>
      <c r="N98" s="82" t="s">
        <v>411</v>
      </c>
      <c r="O98" s="54" t="s">
        <v>412</v>
      </c>
      <c r="P98" s="182"/>
      <c r="Q98" s="177">
        <v>400</v>
      </c>
      <c r="R98" s="177">
        <v>425</v>
      </c>
      <c r="S98" s="177">
        <v>450</v>
      </c>
      <c r="T98" s="177">
        <v>475</v>
      </c>
      <c r="U98" s="177">
        <v>500</v>
      </c>
      <c r="V98" s="177">
        <v>525</v>
      </c>
      <c r="W98" s="177">
        <v>550</v>
      </c>
      <c r="X98" s="60"/>
      <c r="Y98" s="115"/>
      <c r="Z98" s="183"/>
      <c r="AA98" s="184"/>
      <c r="AB98" s="184"/>
      <c r="AC98" s="184"/>
      <c r="AD98" s="184"/>
      <c r="AE98" s="184"/>
      <c r="AF98" s="184"/>
      <c r="AG98" s="184"/>
      <c r="AH98" s="60"/>
      <c r="AI98" s="134"/>
      <c r="AJ98" s="127"/>
      <c r="AK98" s="74"/>
      <c r="AL98" s="128"/>
      <c r="AM98" s="119">
        <v>186.04651162790699</v>
      </c>
      <c r="AN98" s="99">
        <v>197.67441860465118</v>
      </c>
      <c r="AO98" s="99">
        <v>209.30232558139537</v>
      </c>
      <c r="AP98" s="99">
        <v>220.93023255813955</v>
      </c>
      <c r="AQ98" s="99">
        <v>232.55813953488374</v>
      </c>
      <c r="AR98" s="99">
        <v>244.18604651162792</v>
      </c>
      <c r="AS98" s="99">
        <v>255.81395348837211</v>
      </c>
      <c r="AT98" s="52" t="s">
        <v>459</v>
      </c>
      <c r="AU98" s="70" t="s">
        <v>654</v>
      </c>
      <c r="AV98" s="52" t="s">
        <v>458</v>
      </c>
      <c r="AW98" s="52" t="s">
        <v>655</v>
      </c>
      <c r="AX98" s="72"/>
      <c r="AY98" s="80"/>
    </row>
    <row r="99" spans="1:51" ht="15" x14ac:dyDescent="0.2">
      <c r="A99" s="741"/>
      <c r="B99" s="107" t="s">
        <v>612</v>
      </c>
      <c r="C99" s="88">
        <v>150</v>
      </c>
      <c r="D99" s="49">
        <v>216</v>
      </c>
      <c r="E99" s="89">
        <v>63</v>
      </c>
      <c r="F99" s="63">
        <v>2.35</v>
      </c>
      <c r="G99" s="61">
        <v>54.323223177908545</v>
      </c>
      <c r="H99" s="62">
        <v>0.97005755674836691</v>
      </c>
      <c r="I99" s="165">
        <v>2.3809523809523809</v>
      </c>
      <c r="J99" s="61">
        <v>141.75</v>
      </c>
      <c r="K99" s="166">
        <v>47.4</v>
      </c>
      <c r="L99" s="122">
        <v>-1.3171225937183336E-2</v>
      </c>
      <c r="M99" s="167">
        <v>0.33004444444444447</v>
      </c>
      <c r="N99" s="82" t="s">
        <v>410</v>
      </c>
      <c r="O99" s="54" t="s">
        <v>36</v>
      </c>
      <c r="P99" s="82" t="s">
        <v>27</v>
      </c>
      <c r="Q99" s="49">
        <v>300</v>
      </c>
      <c r="R99" s="49">
        <v>325</v>
      </c>
      <c r="S99" s="49">
        <v>350</v>
      </c>
      <c r="T99" s="49">
        <v>375</v>
      </c>
      <c r="U99" s="49">
        <v>400</v>
      </c>
      <c r="V99" s="49">
        <v>425</v>
      </c>
      <c r="W99" s="49">
        <v>450</v>
      </c>
      <c r="X99" s="50" t="s">
        <v>321</v>
      </c>
      <c r="Y99" s="115"/>
      <c r="Z99" s="119">
        <v>105.76923076923076</v>
      </c>
      <c r="AA99" s="99">
        <v>115.38461538461539</v>
      </c>
      <c r="AB99" s="99">
        <v>125</v>
      </c>
      <c r="AC99" s="99">
        <v>134.61538461538461</v>
      </c>
      <c r="AD99" s="99">
        <v>144.23076923076923</v>
      </c>
      <c r="AE99" s="99">
        <v>153.84615384615384</v>
      </c>
      <c r="AF99" s="99">
        <v>163.46153846153845</v>
      </c>
      <c r="AG99" s="99">
        <v>173.07692307692307</v>
      </c>
      <c r="AH99" s="50" t="s">
        <v>331</v>
      </c>
      <c r="AI99" s="134"/>
      <c r="AJ99" s="127"/>
      <c r="AK99" s="74"/>
      <c r="AL99" s="128"/>
      <c r="AM99" s="119">
        <v>139.53488372093022</v>
      </c>
      <c r="AN99" s="99">
        <v>151.16279069767444</v>
      </c>
      <c r="AO99" s="99">
        <v>162.79069767441862</v>
      </c>
      <c r="AP99" s="99">
        <v>174.41860465116281</v>
      </c>
      <c r="AQ99" s="99">
        <v>186.04651162790699</v>
      </c>
      <c r="AR99" s="99">
        <v>197.67441860465118</v>
      </c>
      <c r="AS99" s="99">
        <v>209.30232558139537</v>
      </c>
      <c r="AT99" s="52" t="s">
        <v>460</v>
      </c>
      <c r="AU99" s="70" t="s">
        <v>652</v>
      </c>
      <c r="AV99" s="52" t="s">
        <v>461</v>
      </c>
      <c r="AW99" s="52" t="s">
        <v>653</v>
      </c>
      <c r="AX99" s="72"/>
      <c r="AY99" s="80"/>
    </row>
    <row r="100" spans="1:51" ht="15" x14ac:dyDescent="0.2">
      <c r="A100" s="741"/>
      <c r="B100" s="107" t="s">
        <v>613</v>
      </c>
      <c r="C100" s="88">
        <v>160</v>
      </c>
      <c r="D100" s="49">
        <v>216</v>
      </c>
      <c r="E100" s="89">
        <v>63</v>
      </c>
      <c r="F100" s="63">
        <v>2.5499999999999998</v>
      </c>
      <c r="G100" s="61">
        <v>49.980776624375245</v>
      </c>
      <c r="H100" s="62">
        <v>0.89251386829241508</v>
      </c>
      <c r="I100" s="165">
        <v>2.5396825396825395</v>
      </c>
      <c r="J100" s="61">
        <v>143.96484375</v>
      </c>
      <c r="K100" s="166">
        <v>48.954509496061739</v>
      </c>
      <c r="L100" s="122">
        <v>4.0460628695922676E-3</v>
      </c>
      <c r="M100" s="167">
        <v>0.34142632263919981</v>
      </c>
      <c r="N100" s="82" t="s">
        <v>410</v>
      </c>
      <c r="O100" s="54" t="s">
        <v>36</v>
      </c>
      <c r="P100" s="82" t="s">
        <v>27</v>
      </c>
      <c r="Q100" s="49">
        <v>325</v>
      </c>
      <c r="R100" s="49">
        <v>350</v>
      </c>
      <c r="S100" s="49">
        <v>375</v>
      </c>
      <c r="T100" s="49">
        <v>400</v>
      </c>
      <c r="U100" s="49">
        <v>425</v>
      </c>
      <c r="V100" s="49">
        <v>450</v>
      </c>
      <c r="W100" s="49">
        <v>475</v>
      </c>
      <c r="X100" s="50" t="s">
        <v>321</v>
      </c>
      <c r="Y100" s="115"/>
      <c r="Z100" s="119">
        <v>115.38461538461539</v>
      </c>
      <c r="AA100" s="99">
        <v>125</v>
      </c>
      <c r="AB100" s="99">
        <v>134.61538461538461</v>
      </c>
      <c r="AC100" s="99">
        <v>144.23076923076923</v>
      </c>
      <c r="AD100" s="99">
        <v>153.84615384615384</v>
      </c>
      <c r="AE100" s="99">
        <v>163.46153846153845</v>
      </c>
      <c r="AF100" s="99">
        <v>173.07692307692307</v>
      </c>
      <c r="AG100" s="99">
        <v>182.69230769230768</v>
      </c>
      <c r="AH100" s="50" t="s">
        <v>331</v>
      </c>
      <c r="AI100" s="134"/>
      <c r="AJ100" s="127"/>
      <c r="AK100" s="74"/>
      <c r="AL100" s="128"/>
      <c r="AM100" s="119">
        <v>151.16279069767444</v>
      </c>
      <c r="AN100" s="99">
        <v>162.79069767441862</v>
      </c>
      <c r="AO100" s="99">
        <v>174.41860465116281</v>
      </c>
      <c r="AP100" s="99">
        <v>186.04651162790699</v>
      </c>
      <c r="AQ100" s="99">
        <v>197.67441860465118</v>
      </c>
      <c r="AR100" s="99">
        <v>209.30232558139537</v>
      </c>
      <c r="AS100" s="99">
        <v>220.93023255813955</v>
      </c>
      <c r="AT100" s="52" t="s">
        <v>460</v>
      </c>
      <c r="AU100" s="70" t="s">
        <v>652</v>
      </c>
      <c r="AV100" s="52" t="s">
        <v>461</v>
      </c>
      <c r="AW100" s="52" t="s">
        <v>655</v>
      </c>
      <c r="AX100" s="72"/>
      <c r="AY100" s="80"/>
    </row>
    <row r="101" spans="1:51" ht="15" x14ac:dyDescent="0.2">
      <c r="A101" s="741"/>
      <c r="B101" s="107" t="s">
        <v>611</v>
      </c>
      <c r="C101" s="88">
        <v>139.69999999999999</v>
      </c>
      <c r="D101" s="49">
        <v>200</v>
      </c>
      <c r="E101" s="89">
        <v>57</v>
      </c>
      <c r="F101" s="63">
        <v>2.4500000000000002</v>
      </c>
      <c r="G101" s="61">
        <v>58.309037900874621</v>
      </c>
      <c r="H101" s="62">
        <v>1.0412328196584755</v>
      </c>
      <c r="I101" s="165">
        <v>2.450877192982456</v>
      </c>
      <c r="J101" s="61">
        <v>145.35612025769507</v>
      </c>
      <c r="K101" s="166">
        <v>45.743660544385811</v>
      </c>
      <c r="L101" s="122">
        <v>-3.5803795202277958E-4</v>
      </c>
      <c r="M101" s="167">
        <v>0.31458798128770593</v>
      </c>
      <c r="N101" s="82" t="s">
        <v>410</v>
      </c>
      <c r="O101" s="54" t="s">
        <v>36</v>
      </c>
      <c r="P101" s="185"/>
      <c r="Q101" s="177">
        <v>350</v>
      </c>
      <c r="R101" s="177">
        <v>375</v>
      </c>
      <c r="S101" s="177">
        <v>400</v>
      </c>
      <c r="T101" s="177">
        <v>425</v>
      </c>
      <c r="U101" s="177">
        <v>450</v>
      </c>
      <c r="V101" s="177">
        <v>475</v>
      </c>
      <c r="W101" s="177">
        <v>500</v>
      </c>
      <c r="X101" s="186"/>
      <c r="Y101" s="187"/>
      <c r="Z101" s="174"/>
      <c r="AA101" s="175"/>
      <c r="AB101" s="175"/>
      <c r="AC101" s="175"/>
      <c r="AD101" s="175"/>
      <c r="AE101" s="175"/>
      <c r="AF101" s="175"/>
      <c r="AG101" s="175"/>
      <c r="AH101" s="186"/>
      <c r="AI101" s="134"/>
      <c r="AJ101" s="127"/>
      <c r="AK101" s="74"/>
      <c r="AL101" s="128"/>
      <c r="AM101" s="119">
        <v>162.79069767441862</v>
      </c>
      <c r="AN101" s="99">
        <v>174.41860465116281</v>
      </c>
      <c r="AO101" s="99">
        <v>186.04651162790699</v>
      </c>
      <c r="AP101" s="99">
        <v>197.67441860465118</v>
      </c>
      <c r="AQ101" s="99">
        <v>209.30232558139537</v>
      </c>
      <c r="AR101" s="99">
        <v>220.93023255813955</v>
      </c>
      <c r="AS101" s="99">
        <v>232.55813953488374</v>
      </c>
      <c r="AT101" s="52" t="s">
        <v>459</v>
      </c>
      <c r="AU101" s="70" t="s">
        <v>652</v>
      </c>
      <c r="AV101" s="52" t="s">
        <v>458</v>
      </c>
      <c r="AW101" s="52" t="s">
        <v>653</v>
      </c>
      <c r="AX101" s="72"/>
      <c r="AY101" s="80"/>
    </row>
    <row r="102" spans="1:51" ht="15" x14ac:dyDescent="0.2">
      <c r="A102" s="741"/>
      <c r="B102" s="41" t="s">
        <v>205</v>
      </c>
      <c r="C102" s="88">
        <v>241</v>
      </c>
      <c r="D102" s="49">
        <v>240</v>
      </c>
      <c r="E102" s="89">
        <v>76</v>
      </c>
      <c r="F102" s="64">
        <v>3.6</v>
      </c>
      <c r="G102" s="61">
        <v>32.793209876543209</v>
      </c>
      <c r="H102" s="62">
        <v>0.58559303350970016</v>
      </c>
      <c r="I102" s="165">
        <v>3.1710526315789473</v>
      </c>
      <c r="J102" s="61">
        <v>181.8909306461174</v>
      </c>
      <c r="K102" s="166">
        <v>60.081564560187672</v>
      </c>
      <c r="L102" s="122">
        <v>0.11915204678362576</v>
      </c>
      <c r="M102" s="167">
        <v>0.37499824815275035</v>
      </c>
      <c r="N102" s="82" t="s">
        <v>17</v>
      </c>
      <c r="O102" s="54" t="s">
        <v>17</v>
      </c>
      <c r="P102" s="82" t="s">
        <v>28</v>
      </c>
      <c r="Q102" s="49">
        <v>425</v>
      </c>
      <c r="R102" s="49">
        <v>450</v>
      </c>
      <c r="S102" s="49">
        <v>475</v>
      </c>
      <c r="T102" s="49">
        <v>500</v>
      </c>
      <c r="U102" s="49">
        <v>525</v>
      </c>
      <c r="V102" s="49">
        <v>550</v>
      </c>
      <c r="W102" s="49">
        <v>575</v>
      </c>
      <c r="X102" s="50" t="s">
        <v>324</v>
      </c>
      <c r="Y102" s="114" t="s">
        <v>325</v>
      </c>
      <c r="Z102" s="119">
        <v>168.77637130801688</v>
      </c>
      <c r="AA102" s="99">
        <v>179.32489451476792</v>
      </c>
      <c r="AB102" s="99">
        <v>189.87341772151899</v>
      </c>
      <c r="AC102" s="99">
        <v>200.42194092827003</v>
      </c>
      <c r="AD102" s="99">
        <v>210.97046413502107</v>
      </c>
      <c r="AE102" s="99">
        <v>221.51898734177215</v>
      </c>
      <c r="AF102" s="99">
        <v>232.06751054852319</v>
      </c>
      <c r="AG102" s="99">
        <v>242.61603375527426</v>
      </c>
      <c r="AH102" s="50" t="s">
        <v>329</v>
      </c>
      <c r="AI102" s="134" t="s">
        <v>291</v>
      </c>
      <c r="AJ102" s="127" t="s">
        <v>245</v>
      </c>
      <c r="AK102" s="74" t="s">
        <v>247</v>
      </c>
      <c r="AL102" s="128" t="s">
        <v>247</v>
      </c>
      <c r="AM102" s="174">
        <v>197.67441860465118</v>
      </c>
      <c r="AN102" s="175">
        <v>209.30232558139537</v>
      </c>
      <c r="AO102" s="175">
        <v>220.93023255813955</v>
      </c>
      <c r="AP102" s="175">
        <v>232.55813953488374</v>
      </c>
      <c r="AQ102" s="175">
        <v>244.18604651162792</v>
      </c>
      <c r="AR102" s="175">
        <v>255.81395348837211</v>
      </c>
      <c r="AS102" s="175">
        <v>267.44186046511629</v>
      </c>
      <c r="AT102" s="76"/>
      <c r="AU102" s="176" t="s">
        <v>654</v>
      </c>
      <c r="AV102" s="76"/>
      <c r="AW102" s="177" t="s">
        <v>656</v>
      </c>
      <c r="AX102" s="53"/>
      <c r="AY102" s="79"/>
    </row>
    <row r="103" spans="1:51" ht="15" x14ac:dyDescent="0.2">
      <c r="A103" s="741"/>
      <c r="B103" s="41" t="s">
        <v>206</v>
      </c>
      <c r="C103" s="88">
        <v>236</v>
      </c>
      <c r="D103" s="49">
        <v>267</v>
      </c>
      <c r="E103" s="89">
        <v>89</v>
      </c>
      <c r="F103" s="64">
        <v>3</v>
      </c>
      <c r="G103" s="61">
        <v>33.333333333333336</v>
      </c>
      <c r="H103" s="62">
        <v>0.59523809523809523</v>
      </c>
      <c r="I103" s="165">
        <v>2.6516853932584268</v>
      </c>
      <c r="J103" s="61">
        <v>179.80478208232446</v>
      </c>
      <c r="K103" s="166">
        <v>59.455045202236619</v>
      </c>
      <c r="L103" s="122">
        <v>0.11610486891385774</v>
      </c>
      <c r="M103" s="167">
        <v>0.37409916082306188</v>
      </c>
      <c r="N103" s="82" t="s">
        <v>16</v>
      </c>
      <c r="O103" s="54" t="s">
        <v>17</v>
      </c>
      <c r="P103" s="82" t="s">
        <v>19</v>
      </c>
      <c r="Q103" s="49">
        <v>300</v>
      </c>
      <c r="R103" s="49">
        <v>325</v>
      </c>
      <c r="S103" s="49">
        <v>350</v>
      </c>
      <c r="T103" s="49">
        <v>375</v>
      </c>
      <c r="U103" s="49">
        <v>400</v>
      </c>
      <c r="V103" s="49">
        <v>425</v>
      </c>
      <c r="W103" s="49">
        <v>450</v>
      </c>
      <c r="X103" s="50" t="s">
        <v>326</v>
      </c>
      <c r="Y103" s="114" t="s">
        <v>327</v>
      </c>
      <c r="Z103" s="119">
        <v>127.90697674418605</v>
      </c>
      <c r="AA103" s="99">
        <v>139.53488372093022</v>
      </c>
      <c r="AB103" s="99">
        <v>137.13080168776369</v>
      </c>
      <c r="AC103" s="99">
        <v>162.79069767441862</v>
      </c>
      <c r="AD103" s="99">
        <v>174.41860465116281</v>
      </c>
      <c r="AE103" s="99">
        <v>186.04651162790699</v>
      </c>
      <c r="AF103" s="99">
        <v>197.67441860465118</v>
      </c>
      <c r="AG103" s="99">
        <v>209.30232558139537</v>
      </c>
      <c r="AH103" s="50" t="s">
        <v>328</v>
      </c>
      <c r="AI103" s="134" t="s">
        <v>291</v>
      </c>
      <c r="AJ103" s="129">
        <v>17</v>
      </c>
      <c r="AK103" s="73">
        <v>17</v>
      </c>
      <c r="AL103" s="75">
        <v>10</v>
      </c>
      <c r="AM103" s="174">
        <v>139.53488372093022</v>
      </c>
      <c r="AN103" s="175">
        <v>151.16279069767444</v>
      </c>
      <c r="AO103" s="175">
        <v>162.79069767441862</v>
      </c>
      <c r="AP103" s="175">
        <v>174.41860465116281</v>
      </c>
      <c r="AQ103" s="175">
        <v>186.04651162790699</v>
      </c>
      <c r="AR103" s="175">
        <v>197.67441860465118</v>
      </c>
      <c r="AS103" s="175">
        <v>209.30232558139537</v>
      </c>
      <c r="AT103" s="76"/>
      <c r="AU103" s="176" t="s">
        <v>654</v>
      </c>
      <c r="AV103" s="76"/>
      <c r="AW103" s="177" t="s">
        <v>657</v>
      </c>
      <c r="AX103" s="52"/>
      <c r="AY103" s="54"/>
    </row>
    <row r="104" spans="1:51" ht="15" x14ac:dyDescent="0.2">
      <c r="A104" s="741"/>
      <c r="B104" s="41" t="s">
        <v>207</v>
      </c>
      <c r="C104" s="88">
        <v>216</v>
      </c>
      <c r="D104" s="49">
        <v>240</v>
      </c>
      <c r="E104" s="89">
        <v>76</v>
      </c>
      <c r="F104" s="64">
        <v>3</v>
      </c>
      <c r="G104" s="61">
        <v>33.333333333333336</v>
      </c>
      <c r="H104" s="62">
        <v>0.59523809523809523</v>
      </c>
      <c r="I104" s="165">
        <v>2.8421052631578947</v>
      </c>
      <c r="J104" s="61">
        <v>143.25396825396825</v>
      </c>
      <c r="K104" s="166">
        <v>56.879999999999995</v>
      </c>
      <c r="L104" s="122">
        <v>5.2631578947368439E-2</v>
      </c>
      <c r="M104" s="167">
        <v>0.41911578947368416</v>
      </c>
      <c r="N104" s="82" t="s">
        <v>29</v>
      </c>
      <c r="O104" s="54" t="s">
        <v>17</v>
      </c>
      <c r="P104" s="82" t="s">
        <v>19</v>
      </c>
      <c r="Q104" s="49">
        <v>300</v>
      </c>
      <c r="R104" s="49">
        <v>325</v>
      </c>
      <c r="S104" s="49">
        <v>350</v>
      </c>
      <c r="T104" s="49">
        <v>375</v>
      </c>
      <c r="U104" s="49">
        <v>400</v>
      </c>
      <c r="V104" s="49">
        <v>425</v>
      </c>
      <c r="W104" s="49">
        <v>450</v>
      </c>
      <c r="X104" s="50" t="s">
        <v>324</v>
      </c>
      <c r="Y104" s="114" t="s">
        <v>325</v>
      </c>
      <c r="Z104" s="119">
        <v>116.03375527426159</v>
      </c>
      <c r="AA104" s="99">
        <v>126.58227848101265</v>
      </c>
      <c r="AB104" s="99">
        <v>137.13080168776369</v>
      </c>
      <c r="AC104" s="99">
        <v>147.67932489451476</v>
      </c>
      <c r="AD104" s="99">
        <v>158.22784810126581</v>
      </c>
      <c r="AE104" s="99">
        <v>168.77637130801688</v>
      </c>
      <c r="AF104" s="99">
        <v>179.32489451476792</v>
      </c>
      <c r="AG104" s="99">
        <v>189.87341772151899</v>
      </c>
      <c r="AH104" s="50" t="s">
        <v>329</v>
      </c>
      <c r="AI104" s="134" t="s">
        <v>291</v>
      </c>
      <c r="AJ104" s="129">
        <v>17</v>
      </c>
      <c r="AK104" s="73">
        <v>20</v>
      </c>
      <c r="AL104" s="75">
        <v>15</v>
      </c>
      <c r="AM104" s="174">
        <v>139.53488372093022</v>
      </c>
      <c r="AN104" s="175">
        <v>151.16279069767444</v>
      </c>
      <c r="AO104" s="175">
        <v>162.79069767441862</v>
      </c>
      <c r="AP104" s="175">
        <v>174.41860465116281</v>
      </c>
      <c r="AQ104" s="175">
        <v>186.04651162790699</v>
      </c>
      <c r="AR104" s="175">
        <v>197.67441860465118</v>
      </c>
      <c r="AS104" s="175">
        <v>209.30232558139537</v>
      </c>
      <c r="AT104" s="76"/>
      <c r="AU104" s="176" t="s">
        <v>654</v>
      </c>
      <c r="AV104" s="76"/>
      <c r="AW104" s="177" t="s">
        <v>655</v>
      </c>
      <c r="AX104" s="52"/>
      <c r="AY104" s="54"/>
    </row>
    <row r="105" spans="1:51" ht="15" x14ac:dyDescent="0.2">
      <c r="A105" s="741"/>
      <c r="B105" s="41" t="s">
        <v>208</v>
      </c>
      <c r="C105" s="88">
        <v>229</v>
      </c>
      <c r="D105" s="49">
        <v>240</v>
      </c>
      <c r="E105" s="89">
        <v>76</v>
      </c>
      <c r="F105" s="64">
        <v>3.2</v>
      </c>
      <c r="G105" s="61">
        <v>31.738281249999993</v>
      </c>
      <c r="H105" s="62">
        <v>0.56675502232142849</v>
      </c>
      <c r="I105" s="165">
        <v>3.013157894736842</v>
      </c>
      <c r="J105" s="61">
        <v>146.38178415470995</v>
      </c>
      <c r="K105" s="166">
        <v>58.566659457408015</v>
      </c>
      <c r="L105" s="122">
        <v>5.838815789473692E-2</v>
      </c>
      <c r="M105" s="167">
        <v>0.42490467104321933</v>
      </c>
      <c r="N105" s="82" t="s">
        <v>29</v>
      </c>
      <c r="O105" s="54" t="s">
        <v>17</v>
      </c>
      <c r="P105" s="82" t="s">
        <v>19</v>
      </c>
      <c r="Q105" s="49">
        <v>325</v>
      </c>
      <c r="R105" s="49">
        <v>350</v>
      </c>
      <c r="S105" s="49">
        <v>375</v>
      </c>
      <c r="T105" s="49">
        <v>400</v>
      </c>
      <c r="U105" s="49">
        <v>425</v>
      </c>
      <c r="V105" s="49">
        <v>450</v>
      </c>
      <c r="W105" s="49">
        <v>475</v>
      </c>
      <c r="X105" s="50" t="s">
        <v>324</v>
      </c>
      <c r="Y105" s="114" t="s">
        <v>325</v>
      </c>
      <c r="Z105" s="119">
        <v>126.58227848101265</v>
      </c>
      <c r="AA105" s="99">
        <v>137.13080168776369</v>
      </c>
      <c r="AB105" s="99">
        <v>147.67932489451476</v>
      </c>
      <c r="AC105" s="99">
        <v>158.22784810126581</v>
      </c>
      <c r="AD105" s="99">
        <v>168.77637130801688</v>
      </c>
      <c r="AE105" s="99">
        <v>179.32489451476792</v>
      </c>
      <c r="AF105" s="99">
        <v>189.87341772151899</v>
      </c>
      <c r="AG105" s="99">
        <v>200.42194092827003</v>
      </c>
      <c r="AH105" s="50" t="s">
        <v>329</v>
      </c>
      <c r="AI105" s="134" t="s">
        <v>291</v>
      </c>
      <c r="AJ105" s="129">
        <v>17</v>
      </c>
      <c r="AK105" s="73">
        <v>20</v>
      </c>
      <c r="AL105" s="75">
        <v>15</v>
      </c>
      <c r="AM105" s="174">
        <v>151.16279069767444</v>
      </c>
      <c r="AN105" s="175">
        <v>162.79069767441862</v>
      </c>
      <c r="AO105" s="175">
        <v>174.41860465116281</v>
      </c>
      <c r="AP105" s="175">
        <v>186.04651162790699</v>
      </c>
      <c r="AQ105" s="175">
        <v>197.67441860465118</v>
      </c>
      <c r="AR105" s="175">
        <v>209.30232558139537</v>
      </c>
      <c r="AS105" s="175">
        <v>220.93023255813955</v>
      </c>
      <c r="AT105" s="76"/>
      <c r="AU105" s="176" t="s">
        <v>654</v>
      </c>
      <c r="AV105" s="76"/>
      <c r="AW105" s="177" t="s">
        <v>655</v>
      </c>
      <c r="AX105" s="52"/>
      <c r="AY105" s="54"/>
    </row>
    <row r="106" spans="1:51" ht="15" x14ac:dyDescent="0.2">
      <c r="A106" s="741"/>
      <c r="B106" s="41" t="s">
        <v>209</v>
      </c>
      <c r="C106" s="88">
        <v>241.3</v>
      </c>
      <c r="D106" s="49">
        <v>240</v>
      </c>
      <c r="E106" s="89">
        <v>76</v>
      </c>
      <c r="F106" s="64">
        <v>3.4</v>
      </c>
      <c r="G106" s="61">
        <v>30.276816608996544</v>
      </c>
      <c r="H106" s="62">
        <v>0.54065743944636691</v>
      </c>
      <c r="I106" s="165">
        <v>3.1750000000000003</v>
      </c>
      <c r="J106" s="61">
        <v>149.6062992125984</v>
      </c>
      <c r="K106" s="166">
        <v>60.118948094589939</v>
      </c>
      <c r="L106" s="122">
        <v>6.6176470588235198E-2</v>
      </c>
      <c r="M106" s="167">
        <v>0.43032510215074909</v>
      </c>
      <c r="N106" s="82" t="s">
        <v>29</v>
      </c>
      <c r="O106" s="54" t="s">
        <v>17</v>
      </c>
      <c r="P106" s="82" t="s">
        <v>19</v>
      </c>
      <c r="Q106" s="49">
        <v>350</v>
      </c>
      <c r="R106" s="49">
        <v>375</v>
      </c>
      <c r="S106" s="49">
        <v>400</v>
      </c>
      <c r="T106" s="49">
        <v>425</v>
      </c>
      <c r="U106" s="49">
        <v>450</v>
      </c>
      <c r="V106" s="49">
        <v>475</v>
      </c>
      <c r="W106" s="49">
        <v>500</v>
      </c>
      <c r="X106" s="50" t="s">
        <v>324</v>
      </c>
      <c r="Y106" s="114" t="s">
        <v>325</v>
      </c>
      <c r="Z106" s="119">
        <v>137.13080168776369</v>
      </c>
      <c r="AA106" s="99">
        <v>147.67932489451476</v>
      </c>
      <c r="AB106" s="99">
        <v>158.22784810126581</v>
      </c>
      <c r="AC106" s="99">
        <v>168.77637130801688</v>
      </c>
      <c r="AD106" s="99">
        <v>179.32489451476792</v>
      </c>
      <c r="AE106" s="99">
        <v>189.87341772151899</v>
      </c>
      <c r="AF106" s="99">
        <v>200.42194092827003</v>
      </c>
      <c r="AG106" s="99">
        <v>210.97046413502107</v>
      </c>
      <c r="AH106" s="50" t="s">
        <v>329</v>
      </c>
      <c r="AI106" s="134" t="s">
        <v>291</v>
      </c>
      <c r="AJ106" s="129">
        <v>17</v>
      </c>
      <c r="AK106" s="73">
        <v>20</v>
      </c>
      <c r="AL106" s="75">
        <v>15</v>
      </c>
      <c r="AM106" s="174">
        <v>162.79069767441862</v>
      </c>
      <c r="AN106" s="175">
        <v>174.41860465116281</v>
      </c>
      <c r="AO106" s="175">
        <v>186.04651162790699</v>
      </c>
      <c r="AP106" s="175">
        <v>197.67441860465118</v>
      </c>
      <c r="AQ106" s="175">
        <v>209.30232558139537</v>
      </c>
      <c r="AR106" s="175">
        <v>220.93023255813955</v>
      </c>
      <c r="AS106" s="175">
        <v>232.55813953488374</v>
      </c>
      <c r="AT106" s="76"/>
      <c r="AU106" s="176" t="s">
        <v>654</v>
      </c>
      <c r="AV106" s="76"/>
      <c r="AW106" s="177" t="s">
        <v>656</v>
      </c>
      <c r="AX106" s="52"/>
      <c r="AY106" s="54"/>
    </row>
    <row r="107" spans="1:51" ht="15" x14ac:dyDescent="0.2">
      <c r="A107" s="741"/>
      <c r="B107" s="41" t="s">
        <v>210</v>
      </c>
      <c r="C107" s="88">
        <v>203</v>
      </c>
      <c r="D107" s="49">
        <v>240</v>
      </c>
      <c r="E107" s="89">
        <v>76</v>
      </c>
      <c r="F107" s="64">
        <v>3</v>
      </c>
      <c r="G107" s="61">
        <v>36.111111111111114</v>
      </c>
      <c r="H107" s="62">
        <v>0.64484126984126988</v>
      </c>
      <c r="I107" s="165">
        <v>2.6710526315789473</v>
      </c>
      <c r="J107" s="61">
        <v>165.13019000703733</v>
      </c>
      <c r="K107" s="166">
        <v>55.141773638503857</v>
      </c>
      <c r="L107" s="122">
        <v>0.10964912280701755</v>
      </c>
      <c r="M107" s="167">
        <v>0.37505335916067406</v>
      </c>
      <c r="N107" s="82" t="s">
        <v>16</v>
      </c>
      <c r="O107" s="54" t="s">
        <v>17</v>
      </c>
      <c r="P107" s="82" t="s">
        <v>19</v>
      </c>
      <c r="Q107" s="49">
        <v>325</v>
      </c>
      <c r="R107" s="49">
        <v>350</v>
      </c>
      <c r="S107" s="49">
        <v>375</v>
      </c>
      <c r="T107" s="49">
        <v>400</v>
      </c>
      <c r="U107" s="49">
        <v>425</v>
      </c>
      <c r="V107" s="49">
        <v>450</v>
      </c>
      <c r="W107" s="49">
        <v>475</v>
      </c>
      <c r="X107" s="50" t="s">
        <v>324</v>
      </c>
      <c r="Y107" s="114" t="s">
        <v>325</v>
      </c>
      <c r="Z107" s="119">
        <v>126.58227848101265</v>
      </c>
      <c r="AA107" s="99">
        <v>137.13080168776369</v>
      </c>
      <c r="AB107" s="99">
        <v>147.67932489451476</v>
      </c>
      <c r="AC107" s="99">
        <v>158.22784810126581</v>
      </c>
      <c r="AD107" s="99">
        <v>168.77637130801688</v>
      </c>
      <c r="AE107" s="99">
        <v>179.32489451476792</v>
      </c>
      <c r="AF107" s="99">
        <v>189.87341772151899</v>
      </c>
      <c r="AG107" s="99">
        <v>200.42194092827003</v>
      </c>
      <c r="AH107" s="50" t="s">
        <v>329</v>
      </c>
      <c r="AI107" s="134" t="s">
        <v>291</v>
      </c>
      <c r="AJ107" s="129">
        <v>17</v>
      </c>
      <c r="AK107" s="73">
        <v>17</v>
      </c>
      <c r="AL107" s="75">
        <v>15</v>
      </c>
      <c r="AM107" s="174">
        <v>151.16279069767444</v>
      </c>
      <c r="AN107" s="175">
        <v>162.79069767441862</v>
      </c>
      <c r="AO107" s="175">
        <v>174.41860465116281</v>
      </c>
      <c r="AP107" s="175">
        <v>186.04651162790699</v>
      </c>
      <c r="AQ107" s="175">
        <v>197.67441860465118</v>
      </c>
      <c r="AR107" s="175">
        <v>209.30232558139537</v>
      </c>
      <c r="AS107" s="175">
        <v>220.93023255813955</v>
      </c>
      <c r="AT107" s="76"/>
      <c r="AU107" s="176" t="s">
        <v>654</v>
      </c>
      <c r="AV107" s="76"/>
      <c r="AW107" s="177" t="s">
        <v>657</v>
      </c>
      <c r="AX107" s="52"/>
      <c r="AY107" s="54"/>
    </row>
    <row r="108" spans="1:51" ht="15" x14ac:dyDescent="0.2">
      <c r="A108" s="741"/>
      <c r="B108" s="41" t="s">
        <v>534</v>
      </c>
      <c r="C108" s="88">
        <v>220</v>
      </c>
      <c r="D108" s="49">
        <v>240</v>
      </c>
      <c r="E108" s="89">
        <v>76</v>
      </c>
      <c r="F108" s="64">
        <v>4</v>
      </c>
      <c r="G108" s="61">
        <v>25</v>
      </c>
      <c r="H108" s="62">
        <v>0.44642857142857145</v>
      </c>
      <c r="I108" s="165">
        <v>2.8947368421052633</v>
      </c>
      <c r="J108" s="61">
        <v>187.53246753246754</v>
      </c>
      <c r="K108" s="166">
        <v>57.404250713688434</v>
      </c>
      <c r="L108" s="122">
        <v>0.27631578947368418</v>
      </c>
      <c r="M108" s="167">
        <v>0.42297868946928324</v>
      </c>
      <c r="N108" s="82" t="s">
        <v>29</v>
      </c>
      <c r="O108" s="54" t="s">
        <v>17</v>
      </c>
      <c r="P108" s="82" t="s">
        <v>28</v>
      </c>
      <c r="Q108" s="49">
        <v>400</v>
      </c>
      <c r="R108" s="49">
        <v>425</v>
      </c>
      <c r="S108" s="49">
        <v>450</v>
      </c>
      <c r="T108" s="49">
        <v>475</v>
      </c>
      <c r="U108" s="49">
        <v>500</v>
      </c>
      <c r="V108" s="49">
        <v>525</v>
      </c>
      <c r="W108" s="49">
        <v>550</v>
      </c>
      <c r="X108" s="50" t="s">
        <v>324</v>
      </c>
      <c r="Y108" s="114" t="s">
        <v>325</v>
      </c>
      <c r="Z108" s="119">
        <v>158.22784810126581</v>
      </c>
      <c r="AA108" s="99">
        <v>168.77637130801688</v>
      </c>
      <c r="AB108" s="99">
        <v>179.32489451476792</v>
      </c>
      <c r="AC108" s="99">
        <v>189.87341772151899</v>
      </c>
      <c r="AD108" s="99">
        <v>200.42194092827003</v>
      </c>
      <c r="AE108" s="99">
        <v>210.97046413502107</v>
      </c>
      <c r="AF108" s="99">
        <v>221.51898734177215</v>
      </c>
      <c r="AG108" s="99">
        <v>232.06751054852319</v>
      </c>
      <c r="AH108" s="50" t="s">
        <v>329</v>
      </c>
      <c r="AI108" s="134" t="s">
        <v>291</v>
      </c>
      <c r="AJ108" s="129">
        <v>15</v>
      </c>
      <c r="AK108" s="73">
        <v>10</v>
      </c>
      <c r="AL108" s="75">
        <v>10</v>
      </c>
      <c r="AM108" s="174">
        <v>186.04651162790699</v>
      </c>
      <c r="AN108" s="175">
        <v>197.67441860465118</v>
      </c>
      <c r="AO108" s="175">
        <v>209.30232558139537</v>
      </c>
      <c r="AP108" s="175">
        <v>220.93023255813955</v>
      </c>
      <c r="AQ108" s="175">
        <v>232.55813953488374</v>
      </c>
      <c r="AR108" s="175">
        <v>244.18604651162792</v>
      </c>
      <c r="AS108" s="175">
        <v>255.81395348837211</v>
      </c>
      <c r="AT108" s="76"/>
      <c r="AU108" s="176" t="s">
        <v>654</v>
      </c>
      <c r="AV108" s="76"/>
      <c r="AW108" s="177" t="s">
        <v>656</v>
      </c>
      <c r="AX108" s="52"/>
      <c r="AY108" s="54"/>
    </row>
    <row r="109" spans="1:51" ht="15" x14ac:dyDescent="0.2">
      <c r="A109" s="741"/>
      <c r="B109" s="41" t="s">
        <v>535</v>
      </c>
      <c r="C109" s="88">
        <v>210</v>
      </c>
      <c r="D109" s="49">
        <v>240</v>
      </c>
      <c r="E109" s="89">
        <v>76</v>
      </c>
      <c r="F109" s="64">
        <v>3.78</v>
      </c>
      <c r="G109" s="61">
        <v>26.245065927605612</v>
      </c>
      <c r="H109" s="62">
        <v>0.46866189156438592</v>
      </c>
      <c r="I109" s="165">
        <v>2.763157894736842</v>
      </c>
      <c r="J109" s="61">
        <v>184.18367346938774</v>
      </c>
      <c r="K109" s="166">
        <v>56.084436343784354</v>
      </c>
      <c r="L109" s="122">
        <v>0.26900584795321636</v>
      </c>
      <c r="M109" s="167">
        <v>0.41655977141236045</v>
      </c>
      <c r="N109" s="82" t="s">
        <v>29</v>
      </c>
      <c r="O109" s="54" t="s">
        <v>17</v>
      </c>
      <c r="P109" s="82" t="s">
        <v>28</v>
      </c>
      <c r="Q109" s="49">
        <v>375</v>
      </c>
      <c r="R109" s="49">
        <v>400</v>
      </c>
      <c r="S109" s="49">
        <v>425</v>
      </c>
      <c r="T109" s="49">
        <v>450</v>
      </c>
      <c r="U109" s="49">
        <v>475</v>
      </c>
      <c r="V109" s="49">
        <v>500</v>
      </c>
      <c r="W109" s="49">
        <v>525</v>
      </c>
      <c r="X109" s="50" t="s">
        <v>324</v>
      </c>
      <c r="Y109" s="114" t="s">
        <v>325</v>
      </c>
      <c r="Z109" s="119">
        <v>147.67932489451476</v>
      </c>
      <c r="AA109" s="99">
        <v>158.22784810126581</v>
      </c>
      <c r="AB109" s="99">
        <v>168.77637130801688</v>
      </c>
      <c r="AC109" s="99">
        <v>179.32489451476792</v>
      </c>
      <c r="AD109" s="99">
        <v>189.87341772151899</v>
      </c>
      <c r="AE109" s="99">
        <v>200.42194092827003</v>
      </c>
      <c r="AF109" s="99">
        <v>210.97046413502107</v>
      </c>
      <c r="AG109" s="99">
        <v>221.51898734177215</v>
      </c>
      <c r="AH109" s="50" t="s">
        <v>329</v>
      </c>
      <c r="AI109" s="134" t="s">
        <v>291</v>
      </c>
      <c r="AJ109" s="129">
        <v>15</v>
      </c>
      <c r="AK109" s="73">
        <v>10</v>
      </c>
      <c r="AL109" s="75">
        <v>10</v>
      </c>
      <c r="AM109" s="174">
        <v>174.41860465116281</v>
      </c>
      <c r="AN109" s="175">
        <v>186.04651162790699</v>
      </c>
      <c r="AO109" s="175">
        <v>197.67441860465118</v>
      </c>
      <c r="AP109" s="175">
        <v>209.30232558139537</v>
      </c>
      <c r="AQ109" s="175">
        <v>220.93023255813955</v>
      </c>
      <c r="AR109" s="175">
        <v>232.55813953488374</v>
      </c>
      <c r="AS109" s="175">
        <v>244.18604651162792</v>
      </c>
      <c r="AT109" s="76"/>
      <c r="AU109" s="176" t="s">
        <v>654</v>
      </c>
      <c r="AV109" s="76"/>
      <c r="AW109" s="177" t="s">
        <v>656</v>
      </c>
      <c r="AX109" s="52"/>
      <c r="AY109" s="54"/>
    </row>
    <row r="110" spans="1:51" ht="15" x14ac:dyDescent="0.2">
      <c r="A110" s="741"/>
      <c r="B110" s="41" t="s">
        <v>211</v>
      </c>
      <c r="C110" s="88">
        <v>152.4</v>
      </c>
      <c r="D110" s="49">
        <v>216</v>
      </c>
      <c r="E110" s="89">
        <v>63</v>
      </c>
      <c r="F110" s="63">
        <v>2.7</v>
      </c>
      <c r="G110" s="61">
        <v>44.581618655692722</v>
      </c>
      <c r="H110" s="62">
        <v>0.79610033313737005</v>
      </c>
      <c r="I110" s="165">
        <v>2.4190476190476193</v>
      </c>
      <c r="J110" s="61">
        <v>151.14419291338581</v>
      </c>
      <c r="K110" s="166">
        <v>47.777695214398946</v>
      </c>
      <c r="L110" s="122">
        <v>0.10405643738977068</v>
      </c>
      <c r="M110" s="167">
        <v>0.35281990312171529</v>
      </c>
      <c r="N110" s="82" t="s">
        <v>29</v>
      </c>
      <c r="O110" s="54" t="s">
        <v>17</v>
      </c>
      <c r="P110" s="82" t="s">
        <v>19</v>
      </c>
      <c r="Q110" s="49">
        <v>325</v>
      </c>
      <c r="R110" s="49">
        <v>350</v>
      </c>
      <c r="S110" s="49">
        <v>375</v>
      </c>
      <c r="T110" s="49">
        <v>400</v>
      </c>
      <c r="U110" s="49">
        <v>425</v>
      </c>
      <c r="V110" s="49">
        <v>450</v>
      </c>
      <c r="W110" s="49">
        <v>475</v>
      </c>
      <c r="X110" s="50" t="s">
        <v>321</v>
      </c>
      <c r="Y110" s="115"/>
      <c r="Z110" s="119">
        <v>115.38461538461539</v>
      </c>
      <c r="AA110" s="99">
        <v>125</v>
      </c>
      <c r="AB110" s="99">
        <v>134.61538461538461</v>
      </c>
      <c r="AC110" s="99">
        <v>144.23076923076923</v>
      </c>
      <c r="AD110" s="99">
        <v>153.84615384615384</v>
      </c>
      <c r="AE110" s="99">
        <v>163.46153846153845</v>
      </c>
      <c r="AF110" s="99">
        <v>173.07692307692307</v>
      </c>
      <c r="AG110" s="99">
        <v>182.69230769230768</v>
      </c>
      <c r="AH110" s="50" t="s">
        <v>331</v>
      </c>
      <c r="AI110" s="134" t="s">
        <v>291</v>
      </c>
      <c r="AJ110" s="129">
        <v>17</v>
      </c>
      <c r="AK110" s="73">
        <v>17</v>
      </c>
      <c r="AL110" s="75">
        <v>10</v>
      </c>
      <c r="AM110" s="119">
        <v>151.16279069767444</v>
      </c>
      <c r="AN110" s="99">
        <v>162.79069767441862</v>
      </c>
      <c r="AO110" s="99">
        <v>174.41860465116281</v>
      </c>
      <c r="AP110" s="99">
        <v>186.04651162790699</v>
      </c>
      <c r="AQ110" s="99">
        <v>197.67441860465118</v>
      </c>
      <c r="AR110" s="99">
        <v>209.30232558139537</v>
      </c>
      <c r="AS110" s="99">
        <v>220.93023255813955</v>
      </c>
      <c r="AT110" s="52" t="s">
        <v>460</v>
      </c>
      <c r="AU110" s="70" t="s">
        <v>654</v>
      </c>
      <c r="AV110" s="52" t="s">
        <v>461</v>
      </c>
      <c r="AW110" s="52" t="s">
        <v>655</v>
      </c>
      <c r="AX110" s="52"/>
      <c r="AY110" s="54"/>
    </row>
    <row r="111" spans="1:51" ht="15" x14ac:dyDescent="0.2">
      <c r="A111" s="741"/>
      <c r="B111" s="41" t="s">
        <v>212</v>
      </c>
      <c r="C111" s="88">
        <v>195</v>
      </c>
      <c r="D111" s="49">
        <v>222</v>
      </c>
      <c r="E111" s="89">
        <v>70</v>
      </c>
      <c r="F111" s="63">
        <v>3</v>
      </c>
      <c r="G111" s="61">
        <v>36.111111111111114</v>
      </c>
      <c r="H111" s="62">
        <v>0.64484126984126988</v>
      </c>
      <c r="I111" s="165">
        <v>2.7857142857142856</v>
      </c>
      <c r="J111" s="61">
        <v>145.83333333333334</v>
      </c>
      <c r="K111" s="166">
        <v>54.044315149699145</v>
      </c>
      <c r="L111" s="122">
        <v>7.1428571428571466E-2</v>
      </c>
      <c r="M111" s="167">
        <v>0.39909648110547064</v>
      </c>
      <c r="N111" s="82" t="s">
        <v>412</v>
      </c>
      <c r="O111" s="54" t="s">
        <v>59</v>
      </c>
      <c r="P111" s="82" t="s">
        <v>19</v>
      </c>
      <c r="Q111" s="49">
        <v>325</v>
      </c>
      <c r="R111" s="49">
        <v>350</v>
      </c>
      <c r="S111" s="49">
        <v>375</v>
      </c>
      <c r="T111" s="49">
        <v>400</v>
      </c>
      <c r="U111" s="49">
        <v>425</v>
      </c>
      <c r="V111" s="49">
        <v>450</v>
      </c>
      <c r="W111" s="49">
        <v>475</v>
      </c>
      <c r="X111" s="50" t="s">
        <v>322</v>
      </c>
      <c r="Y111" s="114" t="s">
        <v>323</v>
      </c>
      <c r="Z111" s="119">
        <v>119.04761904761905</v>
      </c>
      <c r="AA111" s="99">
        <v>128.96825396825398</v>
      </c>
      <c r="AB111" s="99">
        <v>138.88888888888889</v>
      </c>
      <c r="AC111" s="99">
        <v>148.8095238095238</v>
      </c>
      <c r="AD111" s="99">
        <v>158.73015873015873</v>
      </c>
      <c r="AE111" s="99">
        <v>168.65079365079364</v>
      </c>
      <c r="AF111" s="99">
        <v>178.57142857142858</v>
      </c>
      <c r="AG111" s="99">
        <v>188.49206349206349</v>
      </c>
      <c r="AH111" s="50" t="s">
        <v>330</v>
      </c>
      <c r="AI111" s="134" t="s">
        <v>291</v>
      </c>
      <c r="AJ111" s="129">
        <v>17</v>
      </c>
      <c r="AK111" s="73">
        <v>17</v>
      </c>
      <c r="AL111" s="75">
        <v>10</v>
      </c>
      <c r="AM111" s="119">
        <v>151.16279069767444</v>
      </c>
      <c r="AN111" s="99">
        <v>162.79069767441862</v>
      </c>
      <c r="AO111" s="99">
        <v>174.41860465116281</v>
      </c>
      <c r="AP111" s="99">
        <v>186.04651162790699</v>
      </c>
      <c r="AQ111" s="99">
        <v>197.67441860465118</v>
      </c>
      <c r="AR111" s="99">
        <v>209.30232558139537</v>
      </c>
      <c r="AS111" s="99">
        <v>220.93023255813955</v>
      </c>
      <c r="AT111" s="52" t="s">
        <v>464</v>
      </c>
      <c r="AU111" s="70" t="s">
        <v>654</v>
      </c>
      <c r="AV111" s="52" t="s">
        <v>465</v>
      </c>
      <c r="AW111" s="52" t="s">
        <v>655</v>
      </c>
      <c r="AX111" s="52"/>
      <c r="AY111" s="54"/>
    </row>
    <row r="112" spans="1:51" ht="15" x14ac:dyDescent="0.2">
      <c r="A112" s="741"/>
      <c r="B112" s="41" t="s">
        <v>595</v>
      </c>
      <c r="C112" s="88">
        <v>178</v>
      </c>
      <c r="D112" s="49">
        <v>222</v>
      </c>
      <c r="E112" s="89">
        <v>70</v>
      </c>
      <c r="F112" s="63">
        <v>3.1</v>
      </c>
      <c r="G112" s="61">
        <v>33.818938605619145</v>
      </c>
      <c r="H112" s="62">
        <v>0.60390961795748477</v>
      </c>
      <c r="I112" s="165">
        <v>2.5428571428571427</v>
      </c>
      <c r="J112" s="61">
        <v>159.76123595505618</v>
      </c>
      <c r="K112" s="166">
        <v>51.634825457243487</v>
      </c>
      <c r="L112" s="122">
        <v>0.17972350230414755</v>
      </c>
      <c r="M112" s="167">
        <v>0.39401343733527333</v>
      </c>
      <c r="N112" s="82" t="s">
        <v>412</v>
      </c>
      <c r="O112" s="54" t="s">
        <v>59</v>
      </c>
      <c r="P112" s="82" t="s">
        <v>30</v>
      </c>
      <c r="Q112" s="49">
        <v>325</v>
      </c>
      <c r="R112" s="49">
        <v>350</v>
      </c>
      <c r="S112" s="49">
        <v>375</v>
      </c>
      <c r="T112" s="49">
        <v>400</v>
      </c>
      <c r="U112" s="49">
        <v>425</v>
      </c>
      <c r="V112" s="49">
        <v>450</v>
      </c>
      <c r="W112" s="49">
        <v>475</v>
      </c>
      <c r="X112" s="50" t="s">
        <v>322</v>
      </c>
      <c r="Y112" s="114" t="s">
        <v>323</v>
      </c>
      <c r="Z112" s="119">
        <v>119.04761904761905</v>
      </c>
      <c r="AA112" s="99">
        <v>128.96825396825398</v>
      </c>
      <c r="AB112" s="99">
        <v>138.88888888888889</v>
      </c>
      <c r="AC112" s="99">
        <v>148.8095238095238</v>
      </c>
      <c r="AD112" s="99">
        <v>158.73015873015873</v>
      </c>
      <c r="AE112" s="99">
        <v>168.65079365079364</v>
      </c>
      <c r="AF112" s="99">
        <v>178.57142857142858</v>
      </c>
      <c r="AG112" s="99">
        <v>188.49206349206349</v>
      </c>
      <c r="AH112" s="50" t="s">
        <v>330</v>
      </c>
      <c r="AI112" s="134" t="s">
        <v>291</v>
      </c>
      <c r="AJ112" s="129">
        <v>14</v>
      </c>
      <c r="AK112" s="73">
        <v>17</v>
      </c>
      <c r="AL112" s="75">
        <v>17</v>
      </c>
      <c r="AM112" s="119">
        <v>151.16279069767444</v>
      </c>
      <c r="AN112" s="99">
        <v>162.79069767441862</v>
      </c>
      <c r="AO112" s="99">
        <v>174.41860465116281</v>
      </c>
      <c r="AP112" s="99">
        <v>186.04651162790699</v>
      </c>
      <c r="AQ112" s="99">
        <v>197.67441860465118</v>
      </c>
      <c r="AR112" s="99">
        <v>209.30232558139537</v>
      </c>
      <c r="AS112" s="99">
        <v>220.93023255813955</v>
      </c>
      <c r="AT112" s="52" t="s">
        <v>464</v>
      </c>
      <c r="AU112" s="70" t="s">
        <v>654</v>
      </c>
      <c r="AV112" s="52" t="s">
        <v>465</v>
      </c>
      <c r="AW112" s="52" t="s">
        <v>657</v>
      </c>
      <c r="AX112" s="52"/>
      <c r="AY112" s="54"/>
    </row>
    <row r="113" spans="1:51" ht="15" x14ac:dyDescent="0.2">
      <c r="A113" s="741"/>
      <c r="B113" s="41" t="s">
        <v>596</v>
      </c>
      <c r="C113" s="88">
        <v>191</v>
      </c>
      <c r="D113" s="49">
        <v>222</v>
      </c>
      <c r="E113" s="89">
        <v>70</v>
      </c>
      <c r="F113" s="63">
        <v>3.3</v>
      </c>
      <c r="G113" s="61">
        <v>34.435261707988985</v>
      </c>
      <c r="H113" s="62">
        <v>0.6149153876426604</v>
      </c>
      <c r="I113" s="165">
        <v>2.7285714285714286</v>
      </c>
      <c r="J113" s="61">
        <v>171.79319371727749</v>
      </c>
      <c r="K113" s="166">
        <v>53.487142380201995</v>
      </c>
      <c r="L113" s="122">
        <v>0.1731601731601731</v>
      </c>
      <c r="M113" s="167">
        <v>0.376549482356622</v>
      </c>
      <c r="N113" s="82" t="s">
        <v>412</v>
      </c>
      <c r="O113" s="54" t="s">
        <v>59</v>
      </c>
      <c r="P113" s="82" t="s">
        <v>30</v>
      </c>
      <c r="Q113" s="49">
        <v>375</v>
      </c>
      <c r="R113" s="49">
        <v>400</v>
      </c>
      <c r="S113" s="49">
        <v>425</v>
      </c>
      <c r="T113" s="49">
        <v>450</v>
      </c>
      <c r="U113" s="49">
        <v>475</v>
      </c>
      <c r="V113" s="49">
        <v>500</v>
      </c>
      <c r="W113" s="49">
        <v>525</v>
      </c>
      <c r="X113" s="50" t="s">
        <v>322</v>
      </c>
      <c r="Y113" s="114" t="s">
        <v>323</v>
      </c>
      <c r="Z113" s="119">
        <v>138.88888888888889</v>
      </c>
      <c r="AA113" s="99">
        <v>148.8095238095238</v>
      </c>
      <c r="AB113" s="99">
        <v>158.73015873015873</v>
      </c>
      <c r="AC113" s="99">
        <v>168.65079365079364</v>
      </c>
      <c r="AD113" s="99">
        <v>178.57142857142858</v>
      </c>
      <c r="AE113" s="99">
        <v>188.49206349206349</v>
      </c>
      <c r="AF113" s="99">
        <v>198.4126984126984</v>
      </c>
      <c r="AG113" s="99">
        <v>208.33333333333334</v>
      </c>
      <c r="AH113" s="50" t="s">
        <v>330</v>
      </c>
      <c r="AI113" s="134" t="s">
        <v>291</v>
      </c>
      <c r="AJ113" s="127" t="s">
        <v>251</v>
      </c>
      <c r="AK113" s="74" t="s">
        <v>250</v>
      </c>
      <c r="AL113" s="128" t="s">
        <v>245</v>
      </c>
      <c r="AM113" s="119">
        <v>174.41860465116281</v>
      </c>
      <c r="AN113" s="99">
        <v>186.04651162790699</v>
      </c>
      <c r="AO113" s="99">
        <v>197.67441860465118</v>
      </c>
      <c r="AP113" s="99">
        <v>209.30232558139537</v>
      </c>
      <c r="AQ113" s="99">
        <v>220.93023255813955</v>
      </c>
      <c r="AR113" s="99">
        <v>232.55813953488374</v>
      </c>
      <c r="AS113" s="99">
        <v>244.18604651162792</v>
      </c>
      <c r="AT113" s="52" t="s">
        <v>464</v>
      </c>
      <c r="AU113" s="70" t="s">
        <v>654</v>
      </c>
      <c r="AV113" s="52" t="s">
        <v>465</v>
      </c>
      <c r="AW113" s="52" t="s">
        <v>656</v>
      </c>
      <c r="AX113" s="53"/>
      <c r="AY113" s="79"/>
    </row>
    <row r="114" spans="1:51" ht="15" x14ac:dyDescent="0.2">
      <c r="A114" s="741"/>
      <c r="B114" s="41" t="s">
        <v>213</v>
      </c>
      <c r="C114" s="88">
        <v>254</v>
      </c>
      <c r="D114" s="49">
        <v>222</v>
      </c>
      <c r="E114" s="89">
        <v>70</v>
      </c>
      <c r="F114" s="63">
        <v>3.6285714285714286</v>
      </c>
      <c r="G114" s="61">
        <v>37.975075950151897</v>
      </c>
      <c r="H114" s="62">
        <v>0.67812635625271245</v>
      </c>
      <c r="I114" s="165">
        <v>3.6285714285714286</v>
      </c>
      <c r="J114" s="61">
        <v>172.24409448818898</v>
      </c>
      <c r="K114" s="166">
        <v>61.680739295180302</v>
      </c>
      <c r="L114" s="122">
        <v>0</v>
      </c>
      <c r="M114" s="167">
        <v>0.3581007492794468</v>
      </c>
      <c r="N114" s="82" t="s">
        <v>12</v>
      </c>
      <c r="O114" s="54" t="s">
        <v>29</v>
      </c>
      <c r="P114" s="82" t="s">
        <v>19</v>
      </c>
      <c r="Q114" s="49">
        <v>500</v>
      </c>
      <c r="R114" s="49">
        <v>525</v>
      </c>
      <c r="S114" s="49">
        <v>550</v>
      </c>
      <c r="T114" s="49">
        <v>575</v>
      </c>
      <c r="U114" s="49">
        <v>600</v>
      </c>
      <c r="V114" s="49">
        <v>625</v>
      </c>
      <c r="W114" s="49">
        <v>650</v>
      </c>
      <c r="X114" s="50" t="s">
        <v>322</v>
      </c>
      <c r="Y114" s="114" t="s">
        <v>323</v>
      </c>
      <c r="Z114" s="119">
        <v>188.49206349206349</v>
      </c>
      <c r="AA114" s="99">
        <v>198.4126984126984</v>
      </c>
      <c r="AB114" s="99">
        <v>208.33333333333334</v>
      </c>
      <c r="AC114" s="99">
        <v>218.25396825396825</v>
      </c>
      <c r="AD114" s="99">
        <v>228.17460317460316</v>
      </c>
      <c r="AE114" s="99">
        <v>238.0952380952381</v>
      </c>
      <c r="AF114" s="99">
        <v>248.01587301587301</v>
      </c>
      <c r="AG114" s="99">
        <v>257.93650793650795</v>
      </c>
      <c r="AH114" s="50" t="s">
        <v>330</v>
      </c>
      <c r="AI114" s="134" t="s">
        <v>291</v>
      </c>
      <c r="AJ114" s="129">
        <v>17</v>
      </c>
      <c r="AK114" s="73">
        <v>17</v>
      </c>
      <c r="AL114" s="75">
        <v>10</v>
      </c>
      <c r="AM114" s="119">
        <v>232.55813953488374</v>
      </c>
      <c r="AN114" s="99">
        <v>244.18604651162792</v>
      </c>
      <c r="AO114" s="99">
        <v>255.81395348837211</v>
      </c>
      <c r="AP114" s="99">
        <v>267.44186046511629</v>
      </c>
      <c r="AQ114" s="99">
        <v>279.06976744186045</v>
      </c>
      <c r="AR114" s="99">
        <v>290.69767441860466</v>
      </c>
      <c r="AS114" s="99">
        <v>302.32558139534888</v>
      </c>
      <c r="AT114" s="52" t="s">
        <v>464</v>
      </c>
      <c r="AU114" s="70" t="s">
        <v>654</v>
      </c>
      <c r="AV114" s="52" t="s">
        <v>465</v>
      </c>
      <c r="AW114" s="52" t="s">
        <v>656</v>
      </c>
      <c r="AX114" s="52"/>
      <c r="AY114" s="54"/>
    </row>
    <row r="115" spans="1:51" ht="15" x14ac:dyDescent="0.2">
      <c r="A115" s="741"/>
      <c r="B115" s="41" t="s">
        <v>214</v>
      </c>
      <c r="C115" s="88">
        <v>152.4</v>
      </c>
      <c r="D115" s="49">
        <v>216</v>
      </c>
      <c r="E115" s="89">
        <v>63</v>
      </c>
      <c r="F115" s="63">
        <v>2.8</v>
      </c>
      <c r="G115" s="61">
        <v>41.454081632653065</v>
      </c>
      <c r="H115" s="62">
        <v>0.74025145772594758</v>
      </c>
      <c r="I115" s="165">
        <v>2.4190476190476193</v>
      </c>
      <c r="J115" s="61">
        <v>151.14419291338581</v>
      </c>
      <c r="K115" s="166">
        <v>47.777695214398946</v>
      </c>
      <c r="L115" s="122">
        <v>0.13605442176870733</v>
      </c>
      <c r="M115" s="167">
        <v>0.36588730694103805</v>
      </c>
      <c r="N115" s="82" t="s">
        <v>17</v>
      </c>
      <c r="O115" s="54" t="s">
        <v>29</v>
      </c>
      <c r="P115" s="82" t="s">
        <v>19</v>
      </c>
      <c r="Q115" s="49">
        <v>325</v>
      </c>
      <c r="R115" s="49">
        <v>350</v>
      </c>
      <c r="S115" s="49">
        <v>375</v>
      </c>
      <c r="T115" s="49">
        <v>400</v>
      </c>
      <c r="U115" s="49">
        <v>425</v>
      </c>
      <c r="V115" s="49">
        <v>450</v>
      </c>
      <c r="W115" s="49">
        <v>475</v>
      </c>
      <c r="X115" s="50" t="s">
        <v>321</v>
      </c>
      <c r="Y115" s="115"/>
      <c r="Z115" s="119">
        <v>115.38461538461539</v>
      </c>
      <c r="AA115" s="99">
        <v>125</v>
      </c>
      <c r="AB115" s="99">
        <v>134.61538461538461</v>
      </c>
      <c r="AC115" s="99">
        <v>144.23076923076923</v>
      </c>
      <c r="AD115" s="99">
        <v>153.84615384615384</v>
      </c>
      <c r="AE115" s="99">
        <v>163.46153846153845</v>
      </c>
      <c r="AF115" s="99">
        <v>173.07692307692307</v>
      </c>
      <c r="AG115" s="99">
        <v>182.69230769230768</v>
      </c>
      <c r="AH115" s="50" t="s">
        <v>331</v>
      </c>
      <c r="AI115" s="134" t="s">
        <v>291</v>
      </c>
      <c r="AJ115" s="129">
        <v>19</v>
      </c>
      <c r="AK115" s="73">
        <v>22</v>
      </c>
      <c r="AL115" s="75">
        <v>10</v>
      </c>
      <c r="AM115" s="119">
        <v>151.16279069767444</v>
      </c>
      <c r="AN115" s="99">
        <v>162.79069767441862</v>
      </c>
      <c r="AO115" s="99">
        <v>174.41860465116281</v>
      </c>
      <c r="AP115" s="99">
        <v>186.04651162790699</v>
      </c>
      <c r="AQ115" s="99">
        <v>197.67441860465118</v>
      </c>
      <c r="AR115" s="99">
        <v>209.30232558139537</v>
      </c>
      <c r="AS115" s="99">
        <v>220.93023255813955</v>
      </c>
      <c r="AT115" s="52" t="s">
        <v>460</v>
      </c>
      <c r="AU115" s="70" t="s">
        <v>654</v>
      </c>
      <c r="AV115" s="52" t="s">
        <v>461</v>
      </c>
      <c r="AW115" s="52" t="s">
        <v>657</v>
      </c>
      <c r="AX115" s="52"/>
      <c r="AY115" s="54"/>
    </row>
    <row r="116" spans="1:51" ht="15" x14ac:dyDescent="0.2">
      <c r="A116" s="741"/>
      <c r="B116" s="41" t="s">
        <v>215</v>
      </c>
      <c r="C116" s="88">
        <v>165.1</v>
      </c>
      <c r="D116" s="49">
        <v>216</v>
      </c>
      <c r="E116" s="89">
        <v>63</v>
      </c>
      <c r="F116" s="63">
        <v>2.9</v>
      </c>
      <c r="G116" s="61">
        <v>41.617122473246134</v>
      </c>
      <c r="H116" s="62">
        <v>0.74316290130796669</v>
      </c>
      <c r="I116" s="165">
        <v>2.6206349206349207</v>
      </c>
      <c r="J116" s="61">
        <v>150.24984857662022</v>
      </c>
      <c r="K116" s="166">
        <v>49.728601830335023</v>
      </c>
      <c r="L116" s="122">
        <v>9.6332785987958372E-2</v>
      </c>
      <c r="M116" s="167">
        <v>0.36625509919484839</v>
      </c>
      <c r="N116" s="82" t="s">
        <v>17</v>
      </c>
      <c r="O116" s="54" t="s">
        <v>29</v>
      </c>
      <c r="P116" s="82" t="s">
        <v>19</v>
      </c>
      <c r="Q116" s="49">
        <v>350</v>
      </c>
      <c r="R116" s="49">
        <v>375</v>
      </c>
      <c r="S116" s="49">
        <v>400</v>
      </c>
      <c r="T116" s="49">
        <v>425</v>
      </c>
      <c r="U116" s="49">
        <v>450</v>
      </c>
      <c r="V116" s="49">
        <v>475</v>
      </c>
      <c r="W116" s="49">
        <v>500</v>
      </c>
      <c r="X116" s="50" t="s">
        <v>321</v>
      </c>
      <c r="Y116" s="115"/>
      <c r="Z116" s="119">
        <v>125</v>
      </c>
      <c r="AA116" s="99">
        <v>134.61538461538461</v>
      </c>
      <c r="AB116" s="99">
        <v>144.23076923076923</v>
      </c>
      <c r="AC116" s="99">
        <v>153.84615384615384</v>
      </c>
      <c r="AD116" s="99">
        <v>163.46153846153845</v>
      </c>
      <c r="AE116" s="99">
        <v>173.07692307692307</v>
      </c>
      <c r="AF116" s="99">
        <v>182.69230769230768</v>
      </c>
      <c r="AG116" s="99">
        <v>192.30769230769229</v>
      </c>
      <c r="AH116" s="50" t="s">
        <v>331</v>
      </c>
      <c r="AI116" s="134" t="s">
        <v>291</v>
      </c>
      <c r="AJ116" s="129">
        <v>19</v>
      </c>
      <c r="AK116" s="73">
        <v>22</v>
      </c>
      <c r="AL116" s="75">
        <v>10</v>
      </c>
      <c r="AM116" s="119">
        <v>162.79069767441862</v>
      </c>
      <c r="AN116" s="99">
        <v>174.41860465116281</v>
      </c>
      <c r="AO116" s="99">
        <v>186.04651162790699</v>
      </c>
      <c r="AP116" s="99">
        <v>197.67441860465118</v>
      </c>
      <c r="AQ116" s="99">
        <v>209.30232558139537</v>
      </c>
      <c r="AR116" s="99">
        <v>220.93023255813955</v>
      </c>
      <c r="AS116" s="99">
        <v>232.55813953488374</v>
      </c>
      <c r="AT116" s="52" t="s">
        <v>460</v>
      </c>
      <c r="AU116" s="70" t="s">
        <v>654</v>
      </c>
      <c r="AV116" s="52" t="s">
        <v>461</v>
      </c>
      <c r="AW116" s="52" t="s">
        <v>655</v>
      </c>
      <c r="AX116" s="52"/>
      <c r="AY116" s="54"/>
    </row>
    <row r="117" spans="1:51" ht="15" x14ac:dyDescent="0.2">
      <c r="A117" s="741" t="s">
        <v>104</v>
      </c>
      <c r="B117" s="41" t="s">
        <v>333</v>
      </c>
      <c r="C117" s="88">
        <v>200</v>
      </c>
      <c r="D117" s="49">
        <v>240</v>
      </c>
      <c r="E117" s="89">
        <v>76</v>
      </c>
      <c r="F117" s="63">
        <v>2.65</v>
      </c>
      <c r="G117" s="61">
        <v>35.599857600569599</v>
      </c>
      <c r="H117" s="62">
        <v>0.63571174286731424</v>
      </c>
      <c r="I117" s="165">
        <v>2.6315789473684212</v>
      </c>
      <c r="J117" s="61">
        <v>128.92857142857142</v>
      </c>
      <c r="K117" s="166">
        <v>54.732805519176516</v>
      </c>
      <c r="L117" s="122">
        <v>6.9513406156900652E-3</v>
      </c>
      <c r="M117" s="167">
        <v>0.42749201784451552</v>
      </c>
      <c r="N117" s="82" t="s">
        <v>11</v>
      </c>
      <c r="O117" s="54" t="s">
        <v>71</v>
      </c>
      <c r="P117" s="82" t="s">
        <v>27</v>
      </c>
      <c r="Q117" s="49">
        <v>250</v>
      </c>
      <c r="R117" s="49">
        <v>275</v>
      </c>
      <c r="S117" s="49">
        <v>300</v>
      </c>
      <c r="T117" s="49">
        <v>325</v>
      </c>
      <c r="U117" s="49">
        <v>350</v>
      </c>
      <c r="V117" s="49">
        <v>375</v>
      </c>
      <c r="W117" s="49">
        <v>400</v>
      </c>
      <c r="X117" s="50" t="s">
        <v>324</v>
      </c>
      <c r="Y117" s="114" t="s">
        <v>325</v>
      </c>
      <c r="Z117" s="119">
        <v>94.936708860759495</v>
      </c>
      <c r="AA117" s="99">
        <v>105.48523206751054</v>
      </c>
      <c r="AB117" s="99">
        <v>116.03375527426159</v>
      </c>
      <c r="AC117" s="99">
        <v>126.58227848101265</v>
      </c>
      <c r="AD117" s="99">
        <v>137.13080168776369</v>
      </c>
      <c r="AE117" s="99">
        <v>147.67932489451476</v>
      </c>
      <c r="AF117" s="99">
        <v>158.22784810126581</v>
      </c>
      <c r="AG117" s="99">
        <v>168.77637130801688</v>
      </c>
      <c r="AH117" s="50" t="s">
        <v>329</v>
      </c>
      <c r="AI117" s="134" t="s">
        <v>291</v>
      </c>
      <c r="AJ117" s="129">
        <v>10</v>
      </c>
      <c r="AK117" s="73">
        <v>19</v>
      </c>
      <c r="AL117" s="75">
        <v>16</v>
      </c>
      <c r="AM117" s="174">
        <v>116.27906976744187</v>
      </c>
      <c r="AN117" s="175">
        <v>127.90697674418605</v>
      </c>
      <c r="AO117" s="175">
        <v>139.53488372093022</v>
      </c>
      <c r="AP117" s="175">
        <v>151.16279069767444</v>
      </c>
      <c r="AQ117" s="175">
        <v>162.79069767441862</v>
      </c>
      <c r="AR117" s="175">
        <v>174.41860465116281</v>
      </c>
      <c r="AS117" s="175">
        <v>186.04651162790699</v>
      </c>
      <c r="AT117" s="76"/>
      <c r="AU117" s="176" t="s">
        <v>654</v>
      </c>
      <c r="AV117" s="76"/>
      <c r="AW117" s="177" t="s">
        <v>655</v>
      </c>
      <c r="AX117" s="52"/>
      <c r="AY117" s="54"/>
    </row>
    <row r="118" spans="1:51" ht="15" x14ac:dyDescent="0.2">
      <c r="A118" s="741"/>
      <c r="B118" s="41" t="s">
        <v>332</v>
      </c>
      <c r="C118" s="88">
        <v>200</v>
      </c>
      <c r="D118" s="49">
        <v>240</v>
      </c>
      <c r="E118" s="89">
        <v>76</v>
      </c>
      <c r="F118" s="63">
        <v>2.65</v>
      </c>
      <c r="G118" s="61">
        <v>35.599857600569599</v>
      </c>
      <c r="H118" s="62">
        <v>0.63571174286731424</v>
      </c>
      <c r="I118" s="165">
        <v>2.6315789473684212</v>
      </c>
      <c r="J118" s="61">
        <v>128.92857142857142</v>
      </c>
      <c r="K118" s="166">
        <v>54.732805519176516</v>
      </c>
      <c r="L118" s="122">
        <v>6.9513406156900652E-3</v>
      </c>
      <c r="M118" s="167">
        <v>0.42749201784451552</v>
      </c>
      <c r="N118" s="82" t="s">
        <v>11</v>
      </c>
      <c r="O118" s="54" t="s">
        <v>11</v>
      </c>
      <c r="P118" s="82" t="s">
        <v>27</v>
      </c>
      <c r="Q118" s="49">
        <v>250</v>
      </c>
      <c r="R118" s="49">
        <v>275</v>
      </c>
      <c r="S118" s="49">
        <v>300</v>
      </c>
      <c r="T118" s="49">
        <v>325</v>
      </c>
      <c r="U118" s="49">
        <v>350</v>
      </c>
      <c r="V118" s="49">
        <v>375</v>
      </c>
      <c r="W118" s="49">
        <v>400</v>
      </c>
      <c r="X118" s="50" t="s">
        <v>324</v>
      </c>
      <c r="Y118" s="114" t="s">
        <v>325</v>
      </c>
      <c r="Z118" s="119">
        <v>94.936708860759495</v>
      </c>
      <c r="AA118" s="99">
        <v>105.48523206751054</v>
      </c>
      <c r="AB118" s="99">
        <v>116.03375527426159</v>
      </c>
      <c r="AC118" s="99">
        <v>126.58227848101265</v>
      </c>
      <c r="AD118" s="99">
        <v>137.13080168776369</v>
      </c>
      <c r="AE118" s="99">
        <v>147.67932489451476</v>
      </c>
      <c r="AF118" s="99">
        <v>158.22784810126581</v>
      </c>
      <c r="AG118" s="99">
        <v>168.77637130801688</v>
      </c>
      <c r="AH118" s="50" t="s">
        <v>329</v>
      </c>
      <c r="AI118" s="134" t="s">
        <v>291</v>
      </c>
      <c r="AJ118" s="129">
        <v>10</v>
      </c>
      <c r="AK118" s="73">
        <v>19</v>
      </c>
      <c r="AL118" s="75">
        <v>16</v>
      </c>
      <c r="AM118" s="174">
        <v>116.27906976744187</v>
      </c>
      <c r="AN118" s="175">
        <v>127.90697674418605</v>
      </c>
      <c r="AO118" s="175">
        <v>139.53488372093022</v>
      </c>
      <c r="AP118" s="175">
        <v>151.16279069767444</v>
      </c>
      <c r="AQ118" s="175">
        <v>162.79069767441862</v>
      </c>
      <c r="AR118" s="175">
        <v>174.41860465116281</v>
      </c>
      <c r="AS118" s="175">
        <v>186.04651162790699</v>
      </c>
      <c r="AT118" s="76"/>
      <c r="AU118" s="176" t="s">
        <v>654</v>
      </c>
      <c r="AV118" s="76"/>
      <c r="AW118" s="177" t="s">
        <v>655</v>
      </c>
      <c r="AX118" s="52"/>
      <c r="AY118" s="54"/>
    </row>
    <row r="119" spans="1:51" ht="15" x14ac:dyDescent="0.2">
      <c r="A119" s="741"/>
      <c r="B119" s="41" t="s">
        <v>430</v>
      </c>
      <c r="C119" s="88">
        <v>153</v>
      </c>
      <c r="D119" s="49">
        <v>200</v>
      </c>
      <c r="E119" s="89">
        <v>57</v>
      </c>
      <c r="F119" s="63">
        <v>2.7</v>
      </c>
      <c r="G119" s="61">
        <v>54.869684499314126</v>
      </c>
      <c r="H119" s="62">
        <v>0.97981579463060942</v>
      </c>
      <c r="I119" s="165">
        <v>2.6842105263157894</v>
      </c>
      <c r="J119" s="61">
        <v>151.68067226890759</v>
      </c>
      <c r="K119" s="166">
        <v>47.871653407836256</v>
      </c>
      <c r="L119" s="122">
        <v>5.8479532163743693E-3</v>
      </c>
      <c r="M119" s="167">
        <v>0.31746464891512466</v>
      </c>
      <c r="N119" s="82" t="s">
        <v>17</v>
      </c>
      <c r="O119" s="54" t="s">
        <v>431</v>
      </c>
      <c r="P119" s="182"/>
      <c r="Q119" s="177">
        <v>400</v>
      </c>
      <c r="R119" s="177">
        <v>425</v>
      </c>
      <c r="S119" s="177">
        <v>450</v>
      </c>
      <c r="T119" s="177">
        <v>475</v>
      </c>
      <c r="U119" s="177">
        <v>500</v>
      </c>
      <c r="V119" s="177">
        <v>525</v>
      </c>
      <c r="W119" s="177">
        <v>550</v>
      </c>
      <c r="X119" s="60"/>
      <c r="Y119" s="115"/>
      <c r="Z119" s="183"/>
      <c r="AA119" s="184"/>
      <c r="AB119" s="184"/>
      <c r="AC119" s="184"/>
      <c r="AD119" s="184"/>
      <c r="AE119" s="184"/>
      <c r="AF119" s="184"/>
      <c r="AG119" s="184"/>
      <c r="AH119" s="60"/>
      <c r="AI119" s="134"/>
      <c r="AJ119" s="129"/>
      <c r="AK119" s="73"/>
      <c r="AL119" s="75"/>
      <c r="AM119" s="119">
        <v>186.04651162790699</v>
      </c>
      <c r="AN119" s="99">
        <v>197.67441860465118</v>
      </c>
      <c r="AO119" s="99">
        <v>209.30232558139537</v>
      </c>
      <c r="AP119" s="99">
        <v>220.93023255813955</v>
      </c>
      <c r="AQ119" s="99">
        <v>232.55813953488374</v>
      </c>
      <c r="AR119" s="99">
        <v>244.18604651162792</v>
      </c>
      <c r="AS119" s="99">
        <v>255.81395348837211</v>
      </c>
      <c r="AT119" s="52" t="s">
        <v>459</v>
      </c>
      <c r="AU119" s="70" t="s">
        <v>654</v>
      </c>
      <c r="AV119" s="52" t="s">
        <v>458</v>
      </c>
      <c r="AW119" s="52" t="s">
        <v>655</v>
      </c>
      <c r="AX119" s="52"/>
      <c r="AY119" s="54"/>
    </row>
    <row r="120" spans="1:51" ht="15" x14ac:dyDescent="0.2">
      <c r="A120" s="741"/>
      <c r="B120" s="41" t="s">
        <v>105</v>
      </c>
      <c r="C120" s="88">
        <v>200</v>
      </c>
      <c r="D120" s="49">
        <v>222</v>
      </c>
      <c r="E120" s="89">
        <v>70</v>
      </c>
      <c r="F120" s="63">
        <v>2.86</v>
      </c>
      <c r="G120" s="61">
        <v>39.732994278448828</v>
      </c>
      <c r="H120" s="62">
        <v>0.70951775497230052</v>
      </c>
      <c r="I120" s="165">
        <v>2.8571428571428572</v>
      </c>
      <c r="J120" s="61">
        <v>142.1875</v>
      </c>
      <c r="K120" s="166">
        <v>54.732805519176516</v>
      </c>
      <c r="L120" s="122">
        <v>9.990009990009333E-4</v>
      </c>
      <c r="M120" s="167">
        <v>0.38531895085500262</v>
      </c>
      <c r="N120" s="82" t="s">
        <v>23</v>
      </c>
      <c r="O120" s="54" t="s">
        <v>23</v>
      </c>
      <c r="P120" s="82" t="s">
        <v>18</v>
      </c>
      <c r="Q120" s="49">
        <v>325</v>
      </c>
      <c r="R120" s="49">
        <v>350</v>
      </c>
      <c r="S120" s="49">
        <v>375</v>
      </c>
      <c r="T120" s="49">
        <v>400</v>
      </c>
      <c r="U120" s="49">
        <v>425</v>
      </c>
      <c r="V120" s="49">
        <v>450</v>
      </c>
      <c r="W120" s="49">
        <v>475</v>
      </c>
      <c r="X120" s="50" t="s">
        <v>322</v>
      </c>
      <c r="Y120" s="114" t="s">
        <v>323</v>
      </c>
      <c r="Z120" s="119">
        <v>119.04761904761905</v>
      </c>
      <c r="AA120" s="99">
        <v>128.96825396825398</v>
      </c>
      <c r="AB120" s="99">
        <v>138.88888888888889</v>
      </c>
      <c r="AC120" s="99">
        <v>148.8095238095238</v>
      </c>
      <c r="AD120" s="99">
        <v>158.73015873015873</v>
      </c>
      <c r="AE120" s="99">
        <v>168.65079365079364</v>
      </c>
      <c r="AF120" s="99">
        <v>178.57142857142858</v>
      </c>
      <c r="AG120" s="99">
        <v>188.49206349206349</v>
      </c>
      <c r="AH120" s="50" t="s">
        <v>330</v>
      </c>
      <c r="AI120" s="134" t="s">
        <v>291</v>
      </c>
      <c r="AJ120" s="127" t="s">
        <v>250</v>
      </c>
      <c r="AK120" s="74" t="s">
        <v>251</v>
      </c>
      <c r="AL120" s="128" t="s">
        <v>245</v>
      </c>
      <c r="AM120" s="119">
        <v>151.16279069767444</v>
      </c>
      <c r="AN120" s="99">
        <v>162.79069767441862</v>
      </c>
      <c r="AO120" s="99">
        <v>174.41860465116281</v>
      </c>
      <c r="AP120" s="99">
        <v>186.04651162790699</v>
      </c>
      <c r="AQ120" s="99">
        <v>197.67441860465118</v>
      </c>
      <c r="AR120" s="99">
        <v>209.30232558139537</v>
      </c>
      <c r="AS120" s="99">
        <v>220.93023255813955</v>
      </c>
      <c r="AT120" s="52" t="s">
        <v>464</v>
      </c>
      <c r="AU120" s="70" t="s">
        <v>654</v>
      </c>
      <c r="AV120" s="52" t="s">
        <v>465</v>
      </c>
      <c r="AW120" s="52" t="s">
        <v>655</v>
      </c>
      <c r="AX120" s="53"/>
      <c r="AY120" s="79"/>
    </row>
    <row r="121" spans="1:51" ht="15" x14ac:dyDescent="0.2">
      <c r="A121" s="741" t="s">
        <v>106</v>
      </c>
      <c r="B121" s="107" t="s">
        <v>371</v>
      </c>
      <c r="C121" s="88">
        <v>140</v>
      </c>
      <c r="D121" s="49">
        <v>200</v>
      </c>
      <c r="E121" s="77">
        <v>51</v>
      </c>
      <c r="F121" s="63">
        <v>2.93</v>
      </c>
      <c r="G121" s="61">
        <v>52.417616978648553</v>
      </c>
      <c r="H121" s="62">
        <v>0.93602887461872419</v>
      </c>
      <c r="I121" s="165">
        <v>2.7450980392156863</v>
      </c>
      <c r="J121" s="61">
        <v>149.2920918367347</v>
      </c>
      <c r="K121" s="166">
        <v>45.792750517958623</v>
      </c>
      <c r="L121" s="122">
        <v>6.3106471257445007E-2</v>
      </c>
      <c r="M121" s="167">
        <v>0.32739322461815473</v>
      </c>
      <c r="N121" s="82" t="s">
        <v>5</v>
      </c>
      <c r="O121" s="54" t="s">
        <v>4</v>
      </c>
      <c r="P121" s="182"/>
      <c r="Q121" s="177">
        <v>450</v>
      </c>
      <c r="R121" s="177">
        <v>475</v>
      </c>
      <c r="S121" s="177">
        <v>500</v>
      </c>
      <c r="T121" s="177">
        <v>525</v>
      </c>
      <c r="U121" s="177">
        <v>550</v>
      </c>
      <c r="V121" s="177">
        <v>575</v>
      </c>
      <c r="W121" s="177">
        <v>600</v>
      </c>
      <c r="X121" s="60"/>
      <c r="Y121" s="115"/>
      <c r="Z121" s="183"/>
      <c r="AA121" s="184"/>
      <c r="AB121" s="184"/>
      <c r="AC121" s="184"/>
      <c r="AD121" s="184"/>
      <c r="AE121" s="184"/>
      <c r="AF121" s="184"/>
      <c r="AG121" s="184"/>
      <c r="AH121" s="60"/>
      <c r="AI121" s="134"/>
      <c r="AJ121" s="127"/>
      <c r="AK121" s="74"/>
      <c r="AL121" s="128"/>
      <c r="AM121" s="119">
        <v>209.30232558139537</v>
      </c>
      <c r="AN121" s="99">
        <v>220.93023255813955</v>
      </c>
      <c r="AO121" s="99">
        <v>232.55813953488374</v>
      </c>
      <c r="AP121" s="99">
        <v>244.18604651162792</v>
      </c>
      <c r="AQ121" s="99">
        <v>255.81395348837211</v>
      </c>
      <c r="AR121" s="99">
        <v>267.44186046511629</v>
      </c>
      <c r="AS121" s="99">
        <v>279.06976744186045</v>
      </c>
      <c r="AT121" s="157" t="s">
        <v>480</v>
      </c>
      <c r="AU121" s="70" t="s">
        <v>654</v>
      </c>
      <c r="AV121" s="76"/>
      <c r="AW121" s="52" t="s">
        <v>655</v>
      </c>
      <c r="AX121" s="72"/>
      <c r="AY121" s="80"/>
    </row>
    <row r="122" spans="1:51" ht="15" x14ac:dyDescent="0.2">
      <c r="A122" s="741"/>
      <c r="B122" s="107" t="s">
        <v>372</v>
      </c>
      <c r="C122" s="88">
        <v>140</v>
      </c>
      <c r="D122" s="49">
        <v>200</v>
      </c>
      <c r="E122" s="89">
        <v>57</v>
      </c>
      <c r="F122" s="63">
        <v>2.9</v>
      </c>
      <c r="G122" s="61">
        <v>47.562425683709868</v>
      </c>
      <c r="H122" s="62">
        <v>0.8493290300662476</v>
      </c>
      <c r="I122" s="165">
        <v>2.4561403508771931</v>
      </c>
      <c r="J122" s="61">
        <v>165.76530612244898</v>
      </c>
      <c r="K122" s="166">
        <v>45.792750517958623</v>
      </c>
      <c r="L122" s="122">
        <v>0.15305505142165754</v>
      </c>
      <c r="M122" s="167">
        <v>0.32617292474195086</v>
      </c>
      <c r="N122" s="82" t="s">
        <v>5</v>
      </c>
      <c r="O122" s="54" t="s">
        <v>4</v>
      </c>
      <c r="P122" s="182"/>
      <c r="Q122" s="177">
        <v>400</v>
      </c>
      <c r="R122" s="177">
        <v>425</v>
      </c>
      <c r="S122" s="177">
        <v>450</v>
      </c>
      <c r="T122" s="177">
        <v>475</v>
      </c>
      <c r="U122" s="177">
        <v>500</v>
      </c>
      <c r="V122" s="177">
        <v>525</v>
      </c>
      <c r="W122" s="177">
        <v>550</v>
      </c>
      <c r="X122" s="60"/>
      <c r="Y122" s="115"/>
      <c r="Z122" s="183"/>
      <c r="AA122" s="184"/>
      <c r="AB122" s="184"/>
      <c r="AC122" s="184"/>
      <c r="AD122" s="184"/>
      <c r="AE122" s="184"/>
      <c r="AF122" s="184"/>
      <c r="AG122" s="184"/>
      <c r="AH122" s="60"/>
      <c r="AI122" s="134"/>
      <c r="AJ122" s="127"/>
      <c r="AK122" s="74"/>
      <c r="AL122" s="128"/>
      <c r="AM122" s="119">
        <v>186.04651162790699</v>
      </c>
      <c r="AN122" s="99">
        <v>197.67441860465118</v>
      </c>
      <c r="AO122" s="99">
        <v>209.30232558139537</v>
      </c>
      <c r="AP122" s="99">
        <v>220.93023255813955</v>
      </c>
      <c r="AQ122" s="99">
        <v>232.55813953488374</v>
      </c>
      <c r="AR122" s="99">
        <v>244.18604651162792</v>
      </c>
      <c r="AS122" s="99">
        <v>255.81395348837211</v>
      </c>
      <c r="AT122" s="52" t="s">
        <v>459</v>
      </c>
      <c r="AU122" s="70" t="s">
        <v>654</v>
      </c>
      <c r="AV122" s="52" t="s">
        <v>458</v>
      </c>
      <c r="AW122" s="52" t="s">
        <v>657</v>
      </c>
      <c r="AX122" s="72"/>
      <c r="AY122" s="80"/>
    </row>
    <row r="123" spans="1:51" ht="15" x14ac:dyDescent="0.2">
      <c r="A123" s="741"/>
      <c r="B123" s="41" t="s">
        <v>370</v>
      </c>
      <c r="C123" s="88">
        <v>160</v>
      </c>
      <c r="D123" s="49">
        <v>216</v>
      </c>
      <c r="E123" s="89">
        <v>63</v>
      </c>
      <c r="F123" s="63">
        <v>2.6</v>
      </c>
      <c r="G123" s="61">
        <v>48.076923076923073</v>
      </c>
      <c r="H123" s="62">
        <v>0.85851648351648346</v>
      </c>
      <c r="I123" s="165">
        <v>2.5396825396825395</v>
      </c>
      <c r="J123" s="61">
        <v>143.96484375</v>
      </c>
      <c r="K123" s="166">
        <v>48.954509496061739</v>
      </c>
      <c r="L123" s="122">
        <v>2.3199023199023287E-2</v>
      </c>
      <c r="M123" s="167">
        <v>0.34812095641643903</v>
      </c>
      <c r="N123" s="82" t="s">
        <v>5</v>
      </c>
      <c r="O123" s="54" t="s">
        <v>4</v>
      </c>
      <c r="P123" s="82" t="s">
        <v>27</v>
      </c>
      <c r="Q123" s="49">
        <v>325</v>
      </c>
      <c r="R123" s="49">
        <v>350</v>
      </c>
      <c r="S123" s="49">
        <v>375</v>
      </c>
      <c r="T123" s="49">
        <v>400</v>
      </c>
      <c r="U123" s="49">
        <v>425</v>
      </c>
      <c r="V123" s="49">
        <v>450</v>
      </c>
      <c r="W123" s="49">
        <v>475</v>
      </c>
      <c r="X123" s="50" t="s">
        <v>321</v>
      </c>
      <c r="Y123" s="115"/>
      <c r="Z123" s="119">
        <v>115.38461538461539</v>
      </c>
      <c r="AA123" s="99">
        <v>125</v>
      </c>
      <c r="AB123" s="99">
        <v>134.61538461538461</v>
      </c>
      <c r="AC123" s="99">
        <v>144.23076923076923</v>
      </c>
      <c r="AD123" s="99">
        <v>153.84615384615384</v>
      </c>
      <c r="AE123" s="99">
        <v>163.46153846153845</v>
      </c>
      <c r="AF123" s="99">
        <v>173.07692307692307</v>
      </c>
      <c r="AG123" s="99">
        <v>182.69230769230768</v>
      </c>
      <c r="AH123" s="50" t="s">
        <v>331</v>
      </c>
      <c r="AI123" s="134" t="s">
        <v>291</v>
      </c>
      <c r="AJ123" s="129">
        <v>12</v>
      </c>
      <c r="AK123" s="73">
        <v>17</v>
      </c>
      <c r="AL123" s="75">
        <v>15</v>
      </c>
      <c r="AM123" s="119">
        <v>151.16279069767444</v>
      </c>
      <c r="AN123" s="99">
        <v>162.79069767441862</v>
      </c>
      <c r="AO123" s="99">
        <v>174.41860465116281</v>
      </c>
      <c r="AP123" s="99">
        <v>186.04651162790699</v>
      </c>
      <c r="AQ123" s="99">
        <v>197.67441860465118</v>
      </c>
      <c r="AR123" s="99">
        <v>209.30232558139537</v>
      </c>
      <c r="AS123" s="99">
        <v>220.93023255813955</v>
      </c>
      <c r="AT123" s="52" t="s">
        <v>460</v>
      </c>
      <c r="AU123" s="70" t="s">
        <v>654</v>
      </c>
      <c r="AV123" s="52" t="s">
        <v>461</v>
      </c>
      <c r="AW123" s="52" t="s">
        <v>655</v>
      </c>
      <c r="AX123" s="52"/>
      <c r="AY123" s="54"/>
    </row>
    <row r="124" spans="1:51" ht="15" x14ac:dyDescent="0.2">
      <c r="A124" s="103" t="s">
        <v>107</v>
      </c>
      <c r="B124" s="41" t="s">
        <v>108</v>
      </c>
      <c r="C124" s="88">
        <v>208</v>
      </c>
      <c r="D124" s="49">
        <v>240</v>
      </c>
      <c r="E124" s="89">
        <v>76</v>
      </c>
      <c r="F124" s="63">
        <v>2.8</v>
      </c>
      <c r="G124" s="61">
        <v>35.076530612244902</v>
      </c>
      <c r="H124" s="62">
        <v>0.62636661807580185</v>
      </c>
      <c r="I124" s="165">
        <v>2.736842105263158</v>
      </c>
      <c r="J124" s="61">
        <v>136.36675824175825</v>
      </c>
      <c r="K124" s="166">
        <v>55.816728675191989</v>
      </c>
      <c r="L124" s="122">
        <v>2.2556390977443521E-2</v>
      </c>
      <c r="M124" s="167">
        <v>0.41875899790766047</v>
      </c>
      <c r="N124" s="82" t="s">
        <v>39</v>
      </c>
      <c r="O124" s="54" t="s">
        <v>40</v>
      </c>
      <c r="P124" s="82" t="s">
        <v>18</v>
      </c>
      <c r="Q124" s="49">
        <v>275</v>
      </c>
      <c r="R124" s="49">
        <v>300</v>
      </c>
      <c r="S124" s="49">
        <v>325</v>
      </c>
      <c r="T124" s="49">
        <v>350</v>
      </c>
      <c r="U124" s="49">
        <v>375</v>
      </c>
      <c r="V124" s="49">
        <v>400</v>
      </c>
      <c r="W124" s="49">
        <v>425</v>
      </c>
      <c r="X124" s="50" t="s">
        <v>324</v>
      </c>
      <c r="Y124" s="114" t="s">
        <v>325</v>
      </c>
      <c r="Z124" s="119">
        <v>105.48523206751054</v>
      </c>
      <c r="AA124" s="99">
        <v>116.03375527426159</v>
      </c>
      <c r="AB124" s="99">
        <v>126.58227848101265</v>
      </c>
      <c r="AC124" s="99">
        <v>137.13080168776369</v>
      </c>
      <c r="AD124" s="99">
        <v>147.67932489451476</v>
      </c>
      <c r="AE124" s="99">
        <v>158.22784810126581</v>
      </c>
      <c r="AF124" s="99">
        <v>168.77637130801688</v>
      </c>
      <c r="AG124" s="99">
        <v>179.32489451476792</v>
      </c>
      <c r="AH124" s="50" t="s">
        <v>329</v>
      </c>
      <c r="AI124" s="134" t="s">
        <v>291</v>
      </c>
      <c r="AJ124" s="127" t="s">
        <v>250</v>
      </c>
      <c r="AK124" s="74" t="s">
        <v>251</v>
      </c>
      <c r="AL124" s="128" t="s">
        <v>245</v>
      </c>
      <c r="AM124" s="174">
        <v>127.90697674418605</v>
      </c>
      <c r="AN124" s="175">
        <v>139.53488372093022</v>
      </c>
      <c r="AO124" s="175">
        <v>151.16279069767444</v>
      </c>
      <c r="AP124" s="175">
        <v>162.79069767441862</v>
      </c>
      <c r="AQ124" s="175">
        <v>174.41860465116281</v>
      </c>
      <c r="AR124" s="175">
        <v>186.04651162790699</v>
      </c>
      <c r="AS124" s="175">
        <v>197.67441860465118</v>
      </c>
      <c r="AT124" s="76"/>
      <c r="AU124" s="176" t="s">
        <v>654</v>
      </c>
      <c r="AV124" s="76"/>
      <c r="AW124" s="177" t="s">
        <v>655</v>
      </c>
      <c r="AX124" s="53"/>
      <c r="AY124" s="79"/>
    </row>
    <row r="125" spans="1:51" ht="15" x14ac:dyDescent="0.2">
      <c r="A125" s="103" t="s">
        <v>109</v>
      </c>
      <c r="B125" s="41" t="s">
        <v>281</v>
      </c>
      <c r="C125" s="88">
        <v>200</v>
      </c>
      <c r="D125" s="49">
        <v>240</v>
      </c>
      <c r="E125" s="89">
        <v>76</v>
      </c>
      <c r="F125" s="63">
        <v>2.95</v>
      </c>
      <c r="G125" s="61">
        <v>34.47285262855501</v>
      </c>
      <c r="H125" s="62">
        <v>0.6155866540813395</v>
      </c>
      <c r="I125" s="165">
        <v>2.6315789473684212</v>
      </c>
      <c r="J125" s="61">
        <v>154.71428571428569</v>
      </c>
      <c r="K125" s="166">
        <v>54.732805519176516</v>
      </c>
      <c r="L125" s="122">
        <v>0.10793933987511149</v>
      </c>
      <c r="M125" s="167">
        <v>0.39657278384947203</v>
      </c>
      <c r="N125" s="82" t="s">
        <v>10</v>
      </c>
      <c r="O125" s="54" t="s">
        <v>10</v>
      </c>
      <c r="P125" s="82" t="s">
        <v>47</v>
      </c>
      <c r="Q125" s="49">
        <v>300</v>
      </c>
      <c r="R125" s="49">
        <v>325</v>
      </c>
      <c r="S125" s="49">
        <v>350</v>
      </c>
      <c r="T125" s="49">
        <v>375</v>
      </c>
      <c r="U125" s="49">
        <v>400</v>
      </c>
      <c r="V125" s="49">
        <v>425</v>
      </c>
      <c r="W125" s="49">
        <v>450</v>
      </c>
      <c r="X125" s="50" t="s">
        <v>324</v>
      </c>
      <c r="Y125" s="114" t="s">
        <v>325</v>
      </c>
      <c r="Z125" s="119">
        <v>116.03375527426159</v>
      </c>
      <c r="AA125" s="99">
        <v>126.58227848101265</v>
      </c>
      <c r="AB125" s="99">
        <v>137.13080168776369</v>
      </c>
      <c r="AC125" s="99">
        <v>147.67932489451476</v>
      </c>
      <c r="AD125" s="99">
        <v>158.22784810126581</v>
      </c>
      <c r="AE125" s="99">
        <v>168.77637130801688</v>
      </c>
      <c r="AF125" s="99">
        <v>179.32489451476792</v>
      </c>
      <c r="AG125" s="99">
        <v>189.87341772151899</v>
      </c>
      <c r="AH125" s="50" t="s">
        <v>329</v>
      </c>
      <c r="AI125" s="134" t="s">
        <v>291</v>
      </c>
      <c r="AJ125" s="129">
        <v>17</v>
      </c>
      <c r="AK125" s="73">
        <v>17</v>
      </c>
      <c r="AL125" s="75">
        <v>15</v>
      </c>
      <c r="AM125" s="174">
        <v>139.53488372093022</v>
      </c>
      <c r="AN125" s="175">
        <v>151.16279069767444</v>
      </c>
      <c r="AO125" s="175">
        <v>162.79069767441862</v>
      </c>
      <c r="AP125" s="175">
        <v>174.41860465116281</v>
      </c>
      <c r="AQ125" s="175">
        <v>186.04651162790699</v>
      </c>
      <c r="AR125" s="175">
        <v>197.67441860465118</v>
      </c>
      <c r="AS125" s="175">
        <v>209.30232558139537</v>
      </c>
      <c r="AT125" s="76"/>
      <c r="AU125" s="176" t="s">
        <v>654</v>
      </c>
      <c r="AV125" s="76"/>
      <c r="AW125" s="177" t="s">
        <v>657</v>
      </c>
      <c r="AX125" s="52"/>
      <c r="AY125" s="54"/>
    </row>
    <row r="126" spans="1:51" ht="15" x14ac:dyDescent="0.2">
      <c r="A126" s="103" t="s">
        <v>432</v>
      </c>
      <c r="B126" s="41" t="s">
        <v>433</v>
      </c>
      <c r="C126" s="88">
        <v>140</v>
      </c>
      <c r="D126" s="49">
        <v>200</v>
      </c>
      <c r="E126" s="89">
        <v>57</v>
      </c>
      <c r="F126" s="63">
        <v>2.6</v>
      </c>
      <c r="G126" s="61">
        <v>55.473372781065081</v>
      </c>
      <c r="H126" s="62">
        <v>0.99059594251901928</v>
      </c>
      <c r="I126" s="165">
        <v>2.4561403508771931</v>
      </c>
      <c r="J126" s="61">
        <v>155.4049744897959</v>
      </c>
      <c r="K126" s="166">
        <v>45.792750517958623</v>
      </c>
      <c r="L126" s="122">
        <v>5.5330634278002701E-2</v>
      </c>
      <c r="M126" s="167">
        <v>0.3119262912474749</v>
      </c>
      <c r="N126" s="82" t="s">
        <v>287</v>
      </c>
      <c r="O126" s="54" t="s">
        <v>287</v>
      </c>
      <c r="P126" s="182"/>
      <c r="Q126" s="177">
        <v>375</v>
      </c>
      <c r="R126" s="177">
        <v>400</v>
      </c>
      <c r="S126" s="177">
        <v>425</v>
      </c>
      <c r="T126" s="177">
        <v>450</v>
      </c>
      <c r="U126" s="177">
        <v>475</v>
      </c>
      <c r="V126" s="177">
        <v>500</v>
      </c>
      <c r="W126" s="177">
        <v>525</v>
      </c>
      <c r="X126" s="60"/>
      <c r="Y126" s="115"/>
      <c r="Z126" s="183"/>
      <c r="AA126" s="184"/>
      <c r="AB126" s="184"/>
      <c r="AC126" s="184"/>
      <c r="AD126" s="184"/>
      <c r="AE126" s="184"/>
      <c r="AF126" s="184"/>
      <c r="AG126" s="184"/>
      <c r="AH126" s="60"/>
      <c r="AI126" s="134"/>
      <c r="AJ126" s="129"/>
      <c r="AK126" s="73"/>
      <c r="AL126" s="75"/>
      <c r="AM126" s="119">
        <v>174.41860465116281</v>
      </c>
      <c r="AN126" s="99">
        <v>186.04651162790699</v>
      </c>
      <c r="AO126" s="99">
        <v>197.67441860465118</v>
      </c>
      <c r="AP126" s="99">
        <v>209.30232558139537</v>
      </c>
      <c r="AQ126" s="99">
        <v>220.93023255813955</v>
      </c>
      <c r="AR126" s="99">
        <v>232.55813953488374</v>
      </c>
      <c r="AS126" s="99">
        <v>244.18604651162792</v>
      </c>
      <c r="AT126" s="52" t="s">
        <v>459</v>
      </c>
      <c r="AU126" s="70" t="s">
        <v>654</v>
      </c>
      <c r="AV126" s="52" t="s">
        <v>458</v>
      </c>
      <c r="AW126" s="52" t="s">
        <v>655</v>
      </c>
      <c r="AX126" s="52"/>
      <c r="AY126" s="54"/>
    </row>
    <row r="127" spans="1:51" ht="15" x14ac:dyDescent="0.2">
      <c r="A127" s="103" t="s">
        <v>593</v>
      </c>
      <c r="B127" s="41" t="s">
        <v>594</v>
      </c>
      <c r="C127" s="88">
        <v>140</v>
      </c>
      <c r="D127" s="49">
        <v>200</v>
      </c>
      <c r="E127" s="89">
        <v>57</v>
      </c>
      <c r="F127" s="63">
        <v>2.5</v>
      </c>
      <c r="G127" s="61">
        <v>60</v>
      </c>
      <c r="H127" s="62">
        <v>1.0714285714285714</v>
      </c>
      <c r="I127" s="165">
        <v>2.4561403508771931</v>
      </c>
      <c r="J127" s="61">
        <v>155.4049744897959</v>
      </c>
      <c r="K127" s="166">
        <v>45.792750517958623</v>
      </c>
      <c r="L127" s="122">
        <v>1.7543859649122771E-2</v>
      </c>
      <c r="M127" s="167">
        <v>0.29992912619949508</v>
      </c>
      <c r="N127" s="82"/>
      <c r="O127" s="54"/>
      <c r="P127" s="182"/>
      <c r="Q127" s="177">
        <v>375</v>
      </c>
      <c r="R127" s="177">
        <v>400</v>
      </c>
      <c r="S127" s="177">
        <v>425</v>
      </c>
      <c r="T127" s="177">
        <v>450</v>
      </c>
      <c r="U127" s="177">
        <v>475</v>
      </c>
      <c r="V127" s="177">
        <v>500</v>
      </c>
      <c r="W127" s="177">
        <v>525</v>
      </c>
      <c r="X127" s="60"/>
      <c r="Y127" s="115"/>
      <c r="Z127" s="183"/>
      <c r="AA127" s="184"/>
      <c r="AB127" s="184"/>
      <c r="AC127" s="184"/>
      <c r="AD127" s="184"/>
      <c r="AE127" s="184"/>
      <c r="AF127" s="184"/>
      <c r="AG127" s="184"/>
      <c r="AH127" s="60"/>
      <c r="AI127" s="134"/>
      <c r="AJ127" s="129"/>
      <c r="AK127" s="73"/>
      <c r="AL127" s="75"/>
      <c r="AM127" s="119">
        <v>174.41860465116281</v>
      </c>
      <c r="AN127" s="99">
        <v>186.04651162790699</v>
      </c>
      <c r="AO127" s="99">
        <v>197.67441860465118</v>
      </c>
      <c r="AP127" s="99">
        <v>209.30232558139537</v>
      </c>
      <c r="AQ127" s="99">
        <v>220.93023255813955</v>
      </c>
      <c r="AR127" s="99">
        <v>232.55813953488374</v>
      </c>
      <c r="AS127" s="99">
        <v>244.18604651162792</v>
      </c>
      <c r="AT127" s="52" t="s">
        <v>459</v>
      </c>
      <c r="AU127" s="70" t="s">
        <v>652</v>
      </c>
      <c r="AV127" s="52" t="s">
        <v>458</v>
      </c>
      <c r="AW127" s="52" t="s">
        <v>653</v>
      </c>
      <c r="AX127" s="52"/>
      <c r="AY127" s="54"/>
    </row>
    <row r="128" spans="1:51" ht="15" x14ac:dyDescent="0.2">
      <c r="A128" s="741" t="s">
        <v>110</v>
      </c>
      <c r="B128" s="107" t="s">
        <v>373</v>
      </c>
      <c r="C128" s="88">
        <v>156.5</v>
      </c>
      <c r="D128" s="49">
        <v>200</v>
      </c>
      <c r="E128" s="89">
        <v>57</v>
      </c>
      <c r="F128" s="63">
        <v>3.07</v>
      </c>
      <c r="G128" s="61">
        <v>47.745864677609319</v>
      </c>
      <c r="H128" s="62">
        <v>0.8526047263858807</v>
      </c>
      <c r="I128" s="165">
        <v>2.7456140350877192</v>
      </c>
      <c r="J128" s="61">
        <v>166.82450935645826</v>
      </c>
      <c r="K128" s="166">
        <v>48.416108889500812</v>
      </c>
      <c r="L128" s="122">
        <v>0.10566318075318588</v>
      </c>
      <c r="M128" s="167">
        <v>0.32451062145352744</v>
      </c>
      <c r="N128" s="82" t="s">
        <v>413</v>
      </c>
      <c r="O128" s="54" t="s">
        <v>414</v>
      </c>
      <c r="P128" s="182"/>
      <c r="Q128" s="177">
        <v>450</v>
      </c>
      <c r="R128" s="177">
        <v>475</v>
      </c>
      <c r="S128" s="177">
        <v>500</v>
      </c>
      <c r="T128" s="177">
        <v>525</v>
      </c>
      <c r="U128" s="177">
        <v>550</v>
      </c>
      <c r="V128" s="177">
        <v>575</v>
      </c>
      <c r="W128" s="177">
        <v>600</v>
      </c>
      <c r="X128" s="60"/>
      <c r="Y128" s="115"/>
      <c r="Z128" s="183"/>
      <c r="AA128" s="184"/>
      <c r="AB128" s="184"/>
      <c r="AC128" s="184"/>
      <c r="AD128" s="184"/>
      <c r="AE128" s="184"/>
      <c r="AF128" s="184"/>
      <c r="AG128" s="184"/>
      <c r="AH128" s="60"/>
      <c r="AI128" s="134"/>
      <c r="AJ128" s="129"/>
      <c r="AK128" s="73"/>
      <c r="AL128" s="75"/>
      <c r="AM128" s="119">
        <v>209.30232558139537</v>
      </c>
      <c r="AN128" s="99">
        <v>220.93023255813955</v>
      </c>
      <c r="AO128" s="99">
        <v>232.55813953488374</v>
      </c>
      <c r="AP128" s="99">
        <v>244.18604651162792</v>
      </c>
      <c r="AQ128" s="99">
        <v>255.81395348837211</v>
      </c>
      <c r="AR128" s="99">
        <v>267.44186046511629</v>
      </c>
      <c r="AS128" s="99">
        <v>279.06976744186045</v>
      </c>
      <c r="AT128" s="52" t="s">
        <v>459</v>
      </c>
      <c r="AU128" s="70" t="s">
        <v>654</v>
      </c>
      <c r="AV128" s="52" t="s">
        <v>458</v>
      </c>
      <c r="AW128" s="52" t="s">
        <v>657</v>
      </c>
      <c r="AX128" s="72"/>
      <c r="AY128" s="80"/>
    </row>
    <row r="129" spans="1:51" ht="15" x14ac:dyDescent="0.2">
      <c r="A129" s="741"/>
      <c r="B129" s="107" t="s">
        <v>374</v>
      </c>
      <c r="C129" s="88">
        <v>140</v>
      </c>
      <c r="D129" s="49">
        <v>200</v>
      </c>
      <c r="E129" s="89">
        <v>57</v>
      </c>
      <c r="F129" s="63">
        <v>2.72</v>
      </c>
      <c r="G129" s="61">
        <v>54.065743944636665</v>
      </c>
      <c r="H129" s="62">
        <v>0.96545971329708336</v>
      </c>
      <c r="I129" s="165">
        <v>2.4561403508771931</v>
      </c>
      <c r="J129" s="61">
        <v>165.76530612244898</v>
      </c>
      <c r="K129" s="166">
        <v>45.792750517958623</v>
      </c>
      <c r="L129" s="122">
        <v>9.7007223942208495E-2</v>
      </c>
      <c r="M129" s="167">
        <v>0.30592770872348501</v>
      </c>
      <c r="N129" s="82" t="s">
        <v>345</v>
      </c>
      <c r="O129" s="54" t="s">
        <v>415</v>
      </c>
      <c r="P129" s="182"/>
      <c r="Q129" s="177">
        <v>400</v>
      </c>
      <c r="R129" s="177">
        <v>425</v>
      </c>
      <c r="S129" s="177">
        <v>450</v>
      </c>
      <c r="T129" s="177">
        <v>475</v>
      </c>
      <c r="U129" s="177">
        <v>500</v>
      </c>
      <c r="V129" s="177">
        <v>525</v>
      </c>
      <c r="W129" s="177">
        <v>550</v>
      </c>
      <c r="X129" s="60"/>
      <c r="Y129" s="115"/>
      <c r="Z129" s="183"/>
      <c r="AA129" s="184"/>
      <c r="AB129" s="184"/>
      <c r="AC129" s="184"/>
      <c r="AD129" s="184"/>
      <c r="AE129" s="184"/>
      <c r="AF129" s="184"/>
      <c r="AG129" s="184"/>
      <c r="AH129" s="60"/>
      <c r="AI129" s="134"/>
      <c r="AJ129" s="129"/>
      <c r="AK129" s="73"/>
      <c r="AL129" s="75"/>
      <c r="AM129" s="119">
        <v>186.04651162790699</v>
      </c>
      <c r="AN129" s="99">
        <v>197.67441860465118</v>
      </c>
      <c r="AO129" s="99">
        <v>209.30232558139537</v>
      </c>
      <c r="AP129" s="99">
        <v>220.93023255813955</v>
      </c>
      <c r="AQ129" s="99">
        <v>232.55813953488374</v>
      </c>
      <c r="AR129" s="99">
        <v>244.18604651162792</v>
      </c>
      <c r="AS129" s="99">
        <v>255.81395348837211</v>
      </c>
      <c r="AT129" s="52" t="s">
        <v>459</v>
      </c>
      <c r="AU129" s="70" t="s">
        <v>654</v>
      </c>
      <c r="AV129" s="52" t="s">
        <v>458</v>
      </c>
      <c r="AW129" s="52" t="s">
        <v>655</v>
      </c>
      <c r="AX129" s="72"/>
      <c r="AY129" s="80"/>
    </row>
    <row r="130" spans="1:51" ht="15" x14ac:dyDescent="0.2">
      <c r="A130" s="741"/>
      <c r="B130" s="41" t="s">
        <v>111</v>
      </c>
      <c r="C130" s="88">
        <v>165</v>
      </c>
      <c r="D130" s="49">
        <v>216</v>
      </c>
      <c r="E130" s="89">
        <v>63</v>
      </c>
      <c r="F130" s="63">
        <v>3</v>
      </c>
      <c r="G130" s="61">
        <v>36.111111111111114</v>
      </c>
      <c r="H130" s="62">
        <v>0.64484126984126988</v>
      </c>
      <c r="I130" s="165">
        <v>2.6190476190476191</v>
      </c>
      <c r="J130" s="61">
        <v>139.60227272727272</v>
      </c>
      <c r="K130" s="166">
        <v>49.713539403265187</v>
      </c>
      <c r="L130" s="122">
        <v>0.12698412698412698</v>
      </c>
      <c r="M130" s="167">
        <v>0.40790596433448351</v>
      </c>
      <c r="N130" s="82" t="s">
        <v>23</v>
      </c>
      <c r="O130" s="54" t="s">
        <v>23</v>
      </c>
      <c r="P130" s="82" t="s">
        <v>19</v>
      </c>
      <c r="Q130" s="49">
        <v>325</v>
      </c>
      <c r="R130" s="49">
        <v>350</v>
      </c>
      <c r="S130" s="49">
        <v>375</v>
      </c>
      <c r="T130" s="49">
        <v>400</v>
      </c>
      <c r="U130" s="49">
        <v>425</v>
      </c>
      <c r="V130" s="49">
        <v>450</v>
      </c>
      <c r="W130" s="49">
        <v>475</v>
      </c>
      <c r="X130" s="50" t="s">
        <v>321</v>
      </c>
      <c r="Y130" s="115"/>
      <c r="Z130" s="119">
        <v>115.38461538461539</v>
      </c>
      <c r="AA130" s="99">
        <v>125</v>
      </c>
      <c r="AB130" s="99">
        <v>134.61538461538461</v>
      </c>
      <c r="AC130" s="99">
        <v>144.23076923076923</v>
      </c>
      <c r="AD130" s="99">
        <v>153.84615384615384</v>
      </c>
      <c r="AE130" s="99">
        <v>163.46153846153845</v>
      </c>
      <c r="AF130" s="99">
        <v>173.07692307692307</v>
      </c>
      <c r="AG130" s="99">
        <v>182.69230769230768</v>
      </c>
      <c r="AH130" s="50" t="s">
        <v>331</v>
      </c>
      <c r="AI130" s="134" t="s">
        <v>291</v>
      </c>
      <c r="AJ130" s="129">
        <v>17</v>
      </c>
      <c r="AK130" s="73">
        <v>17</v>
      </c>
      <c r="AL130" s="75">
        <v>10</v>
      </c>
      <c r="AM130" s="119">
        <v>151.16279069767444</v>
      </c>
      <c r="AN130" s="99">
        <v>162.79069767441862</v>
      </c>
      <c r="AO130" s="99">
        <v>174.41860465116281</v>
      </c>
      <c r="AP130" s="99">
        <v>186.04651162790699</v>
      </c>
      <c r="AQ130" s="99">
        <v>197.67441860465118</v>
      </c>
      <c r="AR130" s="99">
        <v>209.30232558139537</v>
      </c>
      <c r="AS130" s="99">
        <v>220.93023255813955</v>
      </c>
      <c r="AT130" s="52" t="s">
        <v>460</v>
      </c>
      <c r="AU130" s="70" t="s">
        <v>654</v>
      </c>
      <c r="AV130" s="52" t="s">
        <v>461</v>
      </c>
      <c r="AW130" s="52" t="s">
        <v>657</v>
      </c>
      <c r="AX130" s="52"/>
      <c r="AY130" s="54"/>
    </row>
    <row r="131" spans="1:51" ht="15" x14ac:dyDescent="0.2">
      <c r="A131" s="741"/>
      <c r="B131" s="41" t="s">
        <v>600</v>
      </c>
      <c r="C131" s="88">
        <v>213</v>
      </c>
      <c r="D131" s="49">
        <v>240</v>
      </c>
      <c r="E131" s="89">
        <v>76</v>
      </c>
      <c r="F131" s="63">
        <v>3.1</v>
      </c>
      <c r="G131" s="61">
        <v>36.420395421435998</v>
      </c>
      <c r="H131" s="62">
        <v>0.65036420395421424</v>
      </c>
      <c r="I131" s="165">
        <v>2.8026315789473686</v>
      </c>
      <c r="J131" s="61">
        <v>169.48356807511735</v>
      </c>
      <c r="K131" s="166">
        <v>56.483618864233542</v>
      </c>
      <c r="L131" s="122">
        <v>9.5925297113752098E-2</v>
      </c>
      <c r="M131" s="167">
        <v>0.36862993364026103</v>
      </c>
      <c r="N131" s="82" t="s">
        <v>4</v>
      </c>
      <c r="O131" s="54" t="s">
        <v>599</v>
      </c>
      <c r="P131" s="82" t="s">
        <v>19</v>
      </c>
      <c r="Q131" s="49">
        <v>350</v>
      </c>
      <c r="R131" s="49">
        <v>375</v>
      </c>
      <c r="S131" s="49">
        <v>400</v>
      </c>
      <c r="T131" s="49">
        <v>425</v>
      </c>
      <c r="U131" s="49">
        <v>450</v>
      </c>
      <c r="V131" s="49">
        <v>475</v>
      </c>
      <c r="W131" s="49">
        <v>500</v>
      </c>
      <c r="X131" s="50" t="s">
        <v>324</v>
      </c>
      <c r="Y131" s="114" t="s">
        <v>325</v>
      </c>
      <c r="Z131" s="119">
        <v>137.13080168776369</v>
      </c>
      <c r="AA131" s="99">
        <v>147.67932489451476</v>
      </c>
      <c r="AB131" s="99">
        <v>158.22784810126581</v>
      </c>
      <c r="AC131" s="99">
        <v>168.77637130801688</v>
      </c>
      <c r="AD131" s="99">
        <v>179.32489451476792</v>
      </c>
      <c r="AE131" s="99">
        <v>189.87341772151899</v>
      </c>
      <c r="AF131" s="99">
        <v>200.42194092827003</v>
      </c>
      <c r="AG131" s="99">
        <v>210.97046413502107</v>
      </c>
      <c r="AH131" s="50" t="s">
        <v>329</v>
      </c>
      <c r="AI131" s="134" t="s">
        <v>291</v>
      </c>
      <c r="AJ131" s="127" t="s">
        <v>250</v>
      </c>
      <c r="AK131" s="74" t="s">
        <v>250</v>
      </c>
      <c r="AL131" s="128" t="s">
        <v>245</v>
      </c>
      <c r="AM131" s="174">
        <v>162.79069767441862</v>
      </c>
      <c r="AN131" s="175">
        <v>174.41860465116281</v>
      </c>
      <c r="AO131" s="175">
        <v>186.04651162790699</v>
      </c>
      <c r="AP131" s="175">
        <v>197.67441860465118</v>
      </c>
      <c r="AQ131" s="175">
        <v>209.30232558139537</v>
      </c>
      <c r="AR131" s="175">
        <v>220.93023255813955</v>
      </c>
      <c r="AS131" s="175">
        <v>232.55813953488374</v>
      </c>
      <c r="AT131" s="76"/>
      <c r="AU131" s="176" t="s">
        <v>654</v>
      </c>
      <c r="AV131" s="76"/>
      <c r="AW131" s="177" t="s">
        <v>655</v>
      </c>
      <c r="AX131" s="53"/>
      <c r="AY131" s="79"/>
    </row>
    <row r="132" spans="1:51" ht="15" x14ac:dyDescent="0.2">
      <c r="A132" s="738" t="s">
        <v>112</v>
      </c>
      <c r="B132" s="41" t="s">
        <v>483</v>
      </c>
      <c r="C132" s="88">
        <v>200</v>
      </c>
      <c r="D132" s="49">
        <v>240</v>
      </c>
      <c r="E132" s="89">
        <v>76</v>
      </c>
      <c r="F132" s="63">
        <v>2.83</v>
      </c>
      <c r="G132" s="61">
        <v>37.458327610533281</v>
      </c>
      <c r="H132" s="62">
        <v>0.66889870733095147</v>
      </c>
      <c r="I132" s="165">
        <v>2.6315789473684212</v>
      </c>
      <c r="J132" s="61">
        <v>154.71428571428569</v>
      </c>
      <c r="K132" s="166">
        <v>54.732805519176516</v>
      </c>
      <c r="L132" s="122">
        <v>7.0113446159568493E-2</v>
      </c>
      <c r="M132" s="167">
        <v>0.38044100959118837</v>
      </c>
      <c r="N132" s="82" t="s">
        <v>573</v>
      </c>
      <c r="O132" s="54" t="s">
        <v>573</v>
      </c>
      <c r="P132" s="82" t="s">
        <v>27</v>
      </c>
      <c r="Q132" s="49">
        <v>300</v>
      </c>
      <c r="R132" s="49">
        <v>325</v>
      </c>
      <c r="S132" s="49">
        <v>350</v>
      </c>
      <c r="T132" s="49">
        <v>375</v>
      </c>
      <c r="U132" s="49">
        <v>400</v>
      </c>
      <c r="V132" s="49">
        <v>425</v>
      </c>
      <c r="W132" s="49">
        <v>450</v>
      </c>
      <c r="X132" s="50" t="s">
        <v>324</v>
      </c>
      <c r="Y132" s="114" t="s">
        <v>325</v>
      </c>
      <c r="Z132" s="119">
        <v>116.03375527426159</v>
      </c>
      <c r="AA132" s="99">
        <v>126.58227848101265</v>
      </c>
      <c r="AB132" s="99">
        <v>137.13080168776369</v>
      </c>
      <c r="AC132" s="99">
        <v>147.67932489451476</v>
      </c>
      <c r="AD132" s="99">
        <v>158.22784810126581</v>
      </c>
      <c r="AE132" s="99">
        <v>168.77637130801688</v>
      </c>
      <c r="AF132" s="99">
        <v>179.32489451476792</v>
      </c>
      <c r="AG132" s="99">
        <v>189.87341772151899</v>
      </c>
      <c r="AH132" s="50" t="s">
        <v>329</v>
      </c>
      <c r="AI132" s="134"/>
      <c r="AJ132" s="127"/>
      <c r="AK132" s="74"/>
      <c r="AL132" s="128"/>
      <c r="AM132" s="174">
        <v>139.53488372093022</v>
      </c>
      <c r="AN132" s="175">
        <v>151.16279069767444</v>
      </c>
      <c r="AO132" s="175">
        <v>162.79069767441862</v>
      </c>
      <c r="AP132" s="175">
        <v>174.41860465116281</v>
      </c>
      <c r="AQ132" s="175">
        <v>186.04651162790699</v>
      </c>
      <c r="AR132" s="175">
        <v>197.67441860465118</v>
      </c>
      <c r="AS132" s="175">
        <v>209.30232558139537</v>
      </c>
      <c r="AT132" s="76"/>
      <c r="AU132" s="176" t="s">
        <v>654</v>
      </c>
      <c r="AV132" s="76"/>
      <c r="AW132" s="177" t="s">
        <v>655</v>
      </c>
      <c r="AX132" s="53"/>
      <c r="AY132" s="79"/>
    </row>
    <row r="133" spans="1:51" ht="15" x14ac:dyDescent="0.2">
      <c r="A133" s="772"/>
      <c r="B133" s="41" t="s">
        <v>484</v>
      </c>
      <c r="C133" s="88">
        <v>170</v>
      </c>
      <c r="D133" s="49">
        <v>222</v>
      </c>
      <c r="E133" s="89">
        <v>70</v>
      </c>
      <c r="F133" s="63">
        <v>2.52</v>
      </c>
      <c r="G133" s="61">
        <v>47.241118669690096</v>
      </c>
      <c r="H133" s="62">
        <v>0.84359140481589456</v>
      </c>
      <c r="I133" s="165">
        <v>2.4285714285714284</v>
      </c>
      <c r="J133" s="61">
        <v>154.41176470588238</v>
      </c>
      <c r="K133" s="166">
        <v>50.461153375641345</v>
      </c>
      <c r="L133" s="122">
        <v>3.628117913832208E-2</v>
      </c>
      <c r="M133" s="167">
        <v>0.33909895068430984</v>
      </c>
      <c r="N133" s="82" t="s">
        <v>43</v>
      </c>
      <c r="O133" s="54" t="s">
        <v>43</v>
      </c>
      <c r="P133" s="82" t="s">
        <v>27</v>
      </c>
      <c r="Q133" s="49">
        <v>300</v>
      </c>
      <c r="R133" s="49">
        <v>325</v>
      </c>
      <c r="S133" s="49">
        <v>350</v>
      </c>
      <c r="T133" s="49">
        <v>375</v>
      </c>
      <c r="U133" s="49">
        <v>400</v>
      </c>
      <c r="V133" s="49">
        <v>425</v>
      </c>
      <c r="W133" s="49">
        <v>450</v>
      </c>
      <c r="X133" s="50" t="s">
        <v>322</v>
      </c>
      <c r="Y133" s="114" t="s">
        <v>323</v>
      </c>
      <c r="Z133" s="119">
        <v>116.03375527426159</v>
      </c>
      <c r="AA133" s="99">
        <v>126.58227848101265</v>
      </c>
      <c r="AB133" s="99">
        <v>137.13080168776369</v>
      </c>
      <c r="AC133" s="99">
        <v>147.67932489451476</v>
      </c>
      <c r="AD133" s="99">
        <v>158.22784810126581</v>
      </c>
      <c r="AE133" s="99">
        <v>168.77637130801688</v>
      </c>
      <c r="AF133" s="99">
        <v>179.32489451476792</v>
      </c>
      <c r="AG133" s="99">
        <v>189.87341772151899</v>
      </c>
      <c r="AH133" s="50" t="s">
        <v>330</v>
      </c>
      <c r="AI133" s="134"/>
      <c r="AJ133" s="127"/>
      <c r="AK133" s="74"/>
      <c r="AL133" s="128"/>
      <c r="AM133" s="119">
        <v>139.53488372093022</v>
      </c>
      <c r="AN133" s="99">
        <v>151.16279069767444</v>
      </c>
      <c r="AO133" s="99">
        <v>162.79069767441862</v>
      </c>
      <c r="AP133" s="99">
        <v>174.41860465116281</v>
      </c>
      <c r="AQ133" s="99">
        <v>186.04651162790699</v>
      </c>
      <c r="AR133" s="99">
        <v>197.67441860465118</v>
      </c>
      <c r="AS133" s="99">
        <v>209.30232558139537</v>
      </c>
      <c r="AT133" s="52" t="s">
        <v>464</v>
      </c>
      <c r="AU133" s="70" t="s">
        <v>652</v>
      </c>
      <c r="AV133" s="52" t="s">
        <v>465</v>
      </c>
      <c r="AW133" s="52" t="s">
        <v>653</v>
      </c>
      <c r="AX133" s="53"/>
      <c r="AY133" s="79"/>
    </row>
    <row r="134" spans="1:51" ht="15" x14ac:dyDescent="0.2">
      <c r="A134" s="772"/>
      <c r="B134" s="41" t="s">
        <v>334</v>
      </c>
      <c r="C134" s="88">
        <v>210</v>
      </c>
      <c r="D134" s="49">
        <v>240</v>
      </c>
      <c r="E134" s="89">
        <v>76</v>
      </c>
      <c r="F134" s="63">
        <v>2.98</v>
      </c>
      <c r="G134" s="61">
        <v>33.782262060267556</v>
      </c>
      <c r="H134" s="62">
        <v>0.60325467964763491</v>
      </c>
      <c r="I134" s="165">
        <v>2.763157894736842</v>
      </c>
      <c r="J134" s="61">
        <v>147.34693877551018</v>
      </c>
      <c r="K134" s="166">
        <v>56.084436343784354</v>
      </c>
      <c r="L134" s="122">
        <v>7.2765807135287908E-2</v>
      </c>
      <c r="M134" s="167">
        <v>0.4104987165373129</v>
      </c>
      <c r="N134" s="82" t="s">
        <v>43</v>
      </c>
      <c r="O134" s="54" t="s">
        <v>43</v>
      </c>
      <c r="P134" s="82" t="s">
        <v>18</v>
      </c>
      <c r="Q134" s="49">
        <v>300</v>
      </c>
      <c r="R134" s="49">
        <v>325</v>
      </c>
      <c r="S134" s="49">
        <v>350</v>
      </c>
      <c r="T134" s="49">
        <v>375</v>
      </c>
      <c r="U134" s="49">
        <v>400</v>
      </c>
      <c r="V134" s="49">
        <v>425</v>
      </c>
      <c r="W134" s="49">
        <v>450</v>
      </c>
      <c r="X134" s="50" t="s">
        <v>324</v>
      </c>
      <c r="Y134" s="114" t="s">
        <v>325</v>
      </c>
      <c r="Z134" s="119">
        <v>116.03375527426159</v>
      </c>
      <c r="AA134" s="99">
        <v>126.58227848101265</v>
      </c>
      <c r="AB134" s="99">
        <v>137.13080168776369</v>
      </c>
      <c r="AC134" s="99">
        <v>147.67932489451476</v>
      </c>
      <c r="AD134" s="99">
        <v>158.22784810126581</v>
      </c>
      <c r="AE134" s="99">
        <v>168.77637130801688</v>
      </c>
      <c r="AF134" s="99">
        <v>179.32489451476792</v>
      </c>
      <c r="AG134" s="99">
        <v>189.87341772151899</v>
      </c>
      <c r="AH134" s="50" t="s">
        <v>329</v>
      </c>
      <c r="AI134" s="134" t="s">
        <v>291</v>
      </c>
      <c r="AJ134" s="129">
        <v>14</v>
      </c>
      <c r="AK134" s="73">
        <v>20</v>
      </c>
      <c r="AL134" s="75">
        <v>20</v>
      </c>
      <c r="AM134" s="174">
        <v>139.53488372093022</v>
      </c>
      <c r="AN134" s="175">
        <v>151.16279069767444</v>
      </c>
      <c r="AO134" s="175">
        <v>162.79069767441862</v>
      </c>
      <c r="AP134" s="175">
        <v>174.41860465116281</v>
      </c>
      <c r="AQ134" s="175">
        <v>186.04651162790699</v>
      </c>
      <c r="AR134" s="175">
        <v>197.67441860465118</v>
      </c>
      <c r="AS134" s="175">
        <v>209.30232558139537</v>
      </c>
      <c r="AT134" s="76"/>
      <c r="AU134" s="176" t="s">
        <v>654</v>
      </c>
      <c r="AV134" s="76"/>
      <c r="AW134" s="177" t="s">
        <v>655</v>
      </c>
      <c r="AX134" s="52"/>
      <c r="AY134" s="54"/>
    </row>
    <row r="135" spans="1:51" ht="15" x14ac:dyDescent="0.2">
      <c r="A135" s="772"/>
      <c r="B135" s="41" t="s">
        <v>263</v>
      </c>
      <c r="C135" s="88">
        <v>210</v>
      </c>
      <c r="D135" s="49">
        <v>240</v>
      </c>
      <c r="E135" s="89">
        <v>76</v>
      </c>
      <c r="F135" s="63">
        <v>2.98</v>
      </c>
      <c r="G135" s="61">
        <v>36.597450565289854</v>
      </c>
      <c r="H135" s="62">
        <v>0.65352590295160451</v>
      </c>
      <c r="I135" s="165">
        <v>2.763157894736842</v>
      </c>
      <c r="J135" s="61">
        <v>159.62585034013608</v>
      </c>
      <c r="K135" s="166">
        <v>56.084436343784354</v>
      </c>
      <c r="L135" s="122">
        <v>7.2765807135287908E-2</v>
      </c>
      <c r="M135" s="167">
        <v>0.37892189218828876</v>
      </c>
      <c r="N135" s="82" t="s">
        <v>43</v>
      </c>
      <c r="O135" s="54" t="s">
        <v>43</v>
      </c>
      <c r="P135" s="82" t="s">
        <v>18</v>
      </c>
      <c r="Q135" s="49">
        <v>325</v>
      </c>
      <c r="R135" s="49">
        <v>350</v>
      </c>
      <c r="S135" s="49">
        <v>375</v>
      </c>
      <c r="T135" s="49">
        <v>400</v>
      </c>
      <c r="U135" s="49">
        <v>425</v>
      </c>
      <c r="V135" s="49">
        <v>450</v>
      </c>
      <c r="W135" s="49">
        <v>475</v>
      </c>
      <c r="X135" s="50" t="s">
        <v>324</v>
      </c>
      <c r="Y135" s="114" t="s">
        <v>325</v>
      </c>
      <c r="Z135" s="119">
        <v>126.58227848101265</v>
      </c>
      <c r="AA135" s="99">
        <v>137.13080168776369</v>
      </c>
      <c r="AB135" s="99">
        <v>147.67932489451476</v>
      </c>
      <c r="AC135" s="99">
        <v>158.22784810126581</v>
      </c>
      <c r="AD135" s="99">
        <v>168.77637130801688</v>
      </c>
      <c r="AE135" s="99">
        <v>179.32489451476792</v>
      </c>
      <c r="AF135" s="99">
        <v>189.87341772151899</v>
      </c>
      <c r="AG135" s="99">
        <v>200.42194092827003</v>
      </c>
      <c r="AH135" s="50" t="s">
        <v>329</v>
      </c>
      <c r="AI135" s="134" t="s">
        <v>291</v>
      </c>
      <c r="AJ135" s="129">
        <v>17</v>
      </c>
      <c r="AK135" s="73">
        <v>20</v>
      </c>
      <c r="AL135" s="75">
        <v>18</v>
      </c>
      <c r="AM135" s="174">
        <v>151.16279069767444</v>
      </c>
      <c r="AN135" s="175">
        <v>162.79069767441862</v>
      </c>
      <c r="AO135" s="175">
        <v>174.41860465116281</v>
      </c>
      <c r="AP135" s="175">
        <v>186.04651162790699</v>
      </c>
      <c r="AQ135" s="175">
        <v>197.67441860465118</v>
      </c>
      <c r="AR135" s="175">
        <v>209.30232558139537</v>
      </c>
      <c r="AS135" s="175">
        <v>220.93023255813955</v>
      </c>
      <c r="AT135" s="76"/>
      <c r="AU135" s="176" t="s">
        <v>654</v>
      </c>
      <c r="AV135" s="76"/>
      <c r="AW135" s="177" t="s">
        <v>655</v>
      </c>
      <c r="AX135" s="52"/>
      <c r="AY135" s="54"/>
    </row>
    <row r="136" spans="1:51" ht="15" x14ac:dyDescent="0.2">
      <c r="A136" s="772"/>
      <c r="B136" s="41" t="s">
        <v>434</v>
      </c>
      <c r="C136" s="88">
        <v>135</v>
      </c>
      <c r="D136" s="49">
        <v>200</v>
      </c>
      <c r="E136" s="89">
        <v>57</v>
      </c>
      <c r="F136" s="63">
        <v>2.31</v>
      </c>
      <c r="G136" s="61">
        <v>60.905905061749216</v>
      </c>
      <c r="H136" s="62">
        <v>1.087605447531236</v>
      </c>
      <c r="I136" s="165">
        <v>2.3684210526315788</v>
      </c>
      <c r="J136" s="61">
        <v>139.67261904761907</v>
      </c>
      <c r="K136" s="166">
        <v>44.967588327594349</v>
      </c>
      <c r="L136" s="122">
        <v>-2.5290498974709398E-2</v>
      </c>
      <c r="M136" s="167">
        <v>0.31400848723657782</v>
      </c>
      <c r="N136" s="82" t="s">
        <v>435</v>
      </c>
      <c r="O136" s="54" t="s">
        <v>6</v>
      </c>
      <c r="P136" s="182"/>
      <c r="Q136" s="177">
        <v>325</v>
      </c>
      <c r="R136" s="177">
        <v>350</v>
      </c>
      <c r="S136" s="177">
        <v>375</v>
      </c>
      <c r="T136" s="177">
        <v>400</v>
      </c>
      <c r="U136" s="177">
        <v>425</v>
      </c>
      <c r="V136" s="177">
        <v>450</v>
      </c>
      <c r="W136" s="177">
        <v>475</v>
      </c>
      <c r="X136" s="60"/>
      <c r="Y136" s="115"/>
      <c r="Z136" s="183"/>
      <c r="AA136" s="184"/>
      <c r="AB136" s="184"/>
      <c r="AC136" s="184"/>
      <c r="AD136" s="184"/>
      <c r="AE136" s="184"/>
      <c r="AF136" s="184"/>
      <c r="AG136" s="184"/>
      <c r="AH136" s="60"/>
      <c r="AI136" s="134"/>
      <c r="AJ136" s="129"/>
      <c r="AK136" s="73"/>
      <c r="AL136" s="75"/>
      <c r="AM136" s="119">
        <v>151.16279069767444</v>
      </c>
      <c r="AN136" s="99">
        <v>162.79069767441862</v>
      </c>
      <c r="AO136" s="99">
        <v>174.41860465116281</v>
      </c>
      <c r="AP136" s="99">
        <v>186.04651162790699</v>
      </c>
      <c r="AQ136" s="99">
        <v>197.67441860465118</v>
      </c>
      <c r="AR136" s="99">
        <v>209.30232558139537</v>
      </c>
      <c r="AS136" s="99">
        <v>220.93023255813955</v>
      </c>
      <c r="AT136" s="52" t="s">
        <v>459</v>
      </c>
      <c r="AU136" s="70" t="s">
        <v>652</v>
      </c>
      <c r="AV136" s="52" t="s">
        <v>458</v>
      </c>
      <c r="AW136" s="52" t="s">
        <v>653</v>
      </c>
      <c r="AX136" s="52"/>
      <c r="AY136" s="54"/>
    </row>
    <row r="137" spans="1:51" ht="15" x14ac:dyDescent="0.2">
      <c r="A137" s="772"/>
      <c r="B137" s="41" t="s">
        <v>113</v>
      </c>
      <c r="C137" s="88">
        <v>170</v>
      </c>
      <c r="D137" s="49">
        <v>216</v>
      </c>
      <c r="E137" s="89">
        <v>63</v>
      </c>
      <c r="F137" s="63">
        <v>2.8</v>
      </c>
      <c r="G137" s="61">
        <v>44.642857142857146</v>
      </c>
      <c r="H137" s="62">
        <v>0.79719387755102045</v>
      </c>
      <c r="I137" s="165">
        <v>2.6984126984126986</v>
      </c>
      <c r="J137" s="61">
        <v>145.91911764705881</v>
      </c>
      <c r="K137" s="166">
        <v>50.461153375641345</v>
      </c>
      <c r="L137" s="122">
        <v>3.6281179138321872E-2</v>
      </c>
      <c r="M137" s="167">
        <v>0.35883486844900508</v>
      </c>
      <c r="N137" s="82" t="s">
        <v>32</v>
      </c>
      <c r="O137" s="54" t="s">
        <v>36</v>
      </c>
      <c r="P137" s="82" t="s">
        <v>19</v>
      </c>
      <c r="Q137" s="49">
        <v>350</v>
      </c>
      <c r="R137" s="49">
        <v>375</v>
      </c>
      <c r="S137" s="49">
        <v>400</v>
      </c>
      <c r="T137" s="49">
        <v>425</v>
      </c>
      <c r="U137" s="49">
        <v>450</v>
      </c>
      <c r="V137" s="49">
        <v>475</v>
      </c>
      <c r="W137" s="49">
        <v>500</v>
      </c>
      <c r="X137" s="50" t="s">
        <v>321</v>
      </c>
      <c r="Y137" s="115"/>
      <c r="Z137" s="119">
        <v>125</v>
      </c>
      <c r="AA137" s="99">
        <v>134.61538461538461</v>
      </c>
      <c r="AB137" s="99">
        <v>144.23076923076923</v>
      </c>
      <c r="AC137" s="99">
        <v>153.84615384615384</v>
      </c>
      <c r="AD137" s="99">
        <v>163.46153846153845</v>
      </c>
      <c r="AE137" s="99">
        <v>173.07692307692307</v>
      </c>
      <c r="AF137" s="99">
        <v>182.69230769230768</v>
      </c>
      <c r="AG137" s="99">
        <v>192.30769230769229</v>
      </c>
      <c r="AH137" s="50" t="s">
        <v>331</v>
      </c>
      <c r="AI137" s="134" t="s">
        <v>291</v>
      </c>
      <c r="AJ137" s="129">
        <v>17</v>
      </c>
      <c r="AK137" s="73">
        <v>17</v>
      </c>
      <c r="AL137" s="75">
        <v>10</v>
      </c>
      <c r="AM137" s="119">
        <v>162.79069767441862</v>
      </c>
      <c r="AN137" s="99">
        <v>174.41860465116281</v>
      </c>
      <c r="AO137" s="99">
        <v>186.04651162790699</v>
      </c>
      <c r="AP137" s="99">
        <v>197.67441860465118</v>
      </c>
      <c r="AQ137" s="99">
        <v>209.30232558139537</v>
      </c>
      <c r="AR137" s="99">
        <v>220.93023255813955</v>
      </c>
      <c r="AS137" s="99">
        <v>232.55813953488374</v>
      </c>
      <c r="AT137" s="52" t="s">
        <v>460</v>
      </c>
      <c r="AU137" s="70" t="s">
        <v>654</v>
      </c>
      <c r="AV137" s="52" t="s">
        <v>461</v>
      </c>
      <c r="AW137" s="52" t="s">
        <v>655</v>
      </c>
      <c r="AX137" s="52"/>
      <c r="AY137" s="54"/>
    </row>
    <row r="138" spans="1:51" ht="15" x14ac:dyDescent="0.2">
      <c r="A138" s="772"/>
      <c r="B138" s="41" t="s">
        <v>114</v>
      </c>
      <c r="C138" s="88">
        <v>200</v>
      </c>
      <c r="D138" s="49">
        <v>240</v>
      </c>
      <c r="E138" s="89">
        <v>76</v>
      </c>
      <c r="F138" s="63">
        <v>2.73</v>
      </c>
      <c r="G138" s="61">
        <v>36.8983885467402</v>
      </c>
      <c r="H138" s="62">
        <v>0.65889979547750355</v>
      </c>
      <c r="I138" s="165">
        <v>2.6315789473684212</v>
      </c>
      <c r="J138" s="61">
        <v>141.82142857142856</v>
      </c>
      <c r="K138" s="166">
        <v>54.732805519176516</v>
      </c>
      <c r="L138" s="122">
        <v>3.6051667630614924E-2</v>
      </c>
      <c r="M138" s="167">
        <v>0.40036130659194769</v>
      </c>
      <c r="N138" s="82" t="s">
        <v>7</v>
      </c>
      <c r="O138" s="54" t="s">
        <v>435</v>
      </c>
      <c r="P138" s="82" t="s">
        <v>27</v>
      </c>
      <c r="Q138" s="49">
        <v>275</v>
      </c>
      <c r="R138" s="49">
        <v>300</v>
      </c>
      <c r="S138" s="49">
        <v>325</v>
      </c>
      <c r="T138" s="49">
        <v>350</v>
      </c>
      <c r="U138" s="49">
        <v>375</v>
      </c>
      <c r="V138" s="49">
        <v>400</v>
      </c>
      <c r="W138" s="49">
        <v>425</v>
      </c>
      <c r="X138" s="50" t="s">
        <v>324</v>
      </c>
      <c r="Y138" s="114" t="s">
        <v>325</v>
      </c>
      <c r="Z138" s="119">
        <v>105.48523206751054</v>
      </c>
      <c r="AA138" s="99">
        <v>116.03375527426159</v>
      </c>
      <c r="AB138" s="99">
        <v>126.58227848101265</v>
      </c>
      <c r="AC138" s="99">
        <v>137.13080168776369</v>
      </c>
      <c r="AD138" s="99">
        <v>147.67932489451476</v>
      </c>
      <c r="AE138" s="99">
        <v>158.22784810126581</v>
      </c>
      <c r="AF138" s="99">
        <v>168.77637130801688</v>
      </c>
      <c r="AG138" s="99">
        <v>179.32489451476792</v>
      </c>
      <c r="AH138" s="50" t="s">
        <v>329</v>
      </c>
      <c r="AI138" s="134" t="s">
        <v>291</v>
      </c>
      <c r="AJ138" s="129">
        <v>20</v>
      </c>
      <c r="AK138" s="73">
        <v>20</v>
      </c>
      <c r="AL138" s="75">
        <v>15</v>
      </c>
      <c r="AM138" s="174">
        <v>127.90697674418605</v>
      </c>
      <c r="AN138" s="175">
        <v>139.53488372093022</v>
      </c>
      <c r="AO138" s="175">
        <v>151.16279069767444</v>
      </c>
      <c r="AP138" s="175">
        <v>162.79069767441862</v>
      </c>
      <c r="AQ138" s="175">
        <v>174.41860465116281</v>
      </c>
      <c r="AR138" s="175">
        <v>186.04651162790699</v>
      </c>
      <c r="AS138" s="175">
        <v>197.67441860465118</v>
      </c>
      <c r="AT138" s="76"/>
      <c r="AU138" s="176" t="s">
        <v>654</v>
      </c>
      <c r="AV138" s="76"/>
      <c r="AW138" s="177" t="s">
        <v>655</v>
      </c>
      <c r="AX138" s="52"/>
      <c r="AY138" s="54"/>
    </row>
    <row r="139" spans="1:51" ht="15" x14ac:dyDescent="0.2">
      <c r="A139" s="741" t="s">
        <v>115</v>
      </c>
      <c r="B139" s="41" t="s">
        <v>116</v>
      </c>
      <c r="C139" s="88">
        <v>180</v>
      </c>
      <c r="D139" s="49">
        <v>222</v>
      </c>
      <c r="E139" s="89">
        <v>70</v>
      </c>
      <c r="F139" s="63">
        <v>2.8</v>
      </c>
      <c r="G139" s="61">
        <v>38.265306122448983</v>
      </c>
      <c r="H139" s="62">
        <v>0.68330903790087472</v>
      </c>
      <c r="I139" s="165">
        <v>2.5714285714285716</v>
      </c>
      <c r="J139" s="61">
        <v>145.83333333333331</v>
      </c>
      <c r="K139" s="166">
        <v>51.924098451489741</v>
      </c>
      <c r="L139" s="122">
        <v>8.1632653061224358E-2</v>
      </c>
      <c r="M139" s="167">
        <v>0.38769993510445672</v>
      </c>
      <c r="N139" s="82" t="s">
        <v>31</v>
      </c>
      <c r="O139" s="54" t="s">
        <v>4</v>
      </c>
      <c r="P139" s="82" t="s">
        <v>18</v>
      </c>
      <c r="Q139" s="49">
        <v>300</v>
      </c>
      <c r="R139" s="49">
        <v>325</v>
      </c>
      <c r="S139" s="49">
        <v>350</v>
      </c>
      <c r="T139" s="49">
        <v>375</v>
      </c>
      <c r="U139" s="49">
        <v>400</v>
      </c>
      <c r="V139" s="49">
        <v>425</v>
      </c>
      <c r="W139" s="49">
        <v>450</v>
      </c>
      <c r="X139" s="50" t="s">
        <v>322</v>
      </c>
      <c r="Y139" s="114" t="s">
        <v>323</v>
      </c>
      <c r="Z139" s="119">
        <v>109.12698412698413</v>
      </c>
      <c r="AA139" s="99">
        <v>119.04761904761905</v>
      </c>
      <c r="AB139" s="99">
        <v>128.96825396825398</v>
      </c>
      <c r="AC139" s="99">
        <v>138.88888888888889</v>
      </c>
      <c r="AD139" s="99">
        <v>148.8095238095238</v>
      </c>
      <c r="AE139" s="99">
        <v>158.73015873015873</v>
      </c>
      <c r="AF139" s="99">
        <v>168.65079365079364</v>
      </c>
      <c r="AG139" s="99">
        <v>178.57142857142858</v>
      </c>
      <c r="AH139" s="50" t="s">
        <v>330</v>
      </c>
      <c r="AI139" s="134" t="s">
        <v>291</v>
      </c>
      <c r="AJ139" s="127" t="s">
        <v>250</v>
      </c>
      <c r="AK139" s="74" t="s">
        <v>251</v>
      </c>
      <c r="AL139" s="128" t="s">
        <v>245</v>
      </c>
      <c r="AM139" s="119">
        <v>139.53488372093022</v>
      </c>
      <c r="AN139" s="99">
        <v>151.16279069767444</v>
      </c>
      <c r="AO139" s="99">
        <v>162.79069767441862</v>
      </c>
      <c r="AP139" s="99">
        <v>174.41860465116281</v>
      </c>
      <c r="AQ139" s="99">
        <v>186.04651162790699</v>
      </c>
      <c r="AR139" s="99">
        <v>197.67441860465118</v>
      </c>
      <c r="AS139" s="99">
        <v>209.30232558139537</v>
      </c>
      <c r="AT139" s="52" t="s">
        <v>464</v>
      </c>
      <c r="AU139" s="70" t="s">
        <v>654</v>
      </c>
      <c r="AV139" s="52" t="s">
        <v>465</v>
      </c>
      <c r="AW139" s="52" t="s">
        <v>655</v>
      </c>
      <c r="AX139" s="53"/>
      <c r="AY139" s="79"/>
    </row>
    <row r="140" spans="1:51" ht="15" x14ac:dyDescent="0.2">
      <c r="A140" s="741"/>
      <c r="B140" s="41" t="s">
        <v>216</v>
      </c>
      <c r="C140" s="88" t="s">
        <v>406</v>
      </c>
      <c r="D140" s="49">
        <v>240</v>
      </c>
      <c r="E140" s="89">
        <v>76</v>
      </c>
      <c r="F140" s="63"/>
      <c r="G140" s="61" t="e">
        <v>#DIV/0!</v>
      </c>
      <c r="H140" s="62" t="e">
        <v>#DIV/0!</v>
      </c>
      <c r="I140" s="165" t="e">
        <v>#VALUE!</v>
      </c>
      <c r="J140" s="61" t="e">
        <v>#VALUE!</v>
      </c>
      <c r="K140" s="166" t="e">
        <v>#VALUE!</v>
      </c>
      <c r="L140" s="122" t="e">
        <v>#VALUE!</v>
      </c>
      <c r="M140" s="167" t="e">
        <v>#VALUE!</v>
      </c>
      <c r="N140" s="82" t="s">
        <v>4</v>
      </c>
      <c r="O140" s="54" t="s">
        <v>4</v>
      </c>
      <c r="P140" s="82" t="s">
        <v>18</v>
      </c>
      <c r="Q140" s="49"/>
      <c r="R140" s="49">
        <v>25</v>
      </c>
      <c r="S140" s="49">
        <v>50</v>
      </c>
      <c r="T140" s="49">
        <v>75</v>
      </c>
      <c r="U140" s="49">
        <v>100</v>
      </c>
      <c r="V140" s="49">
        <v>125</v>
      </c>
      <c r="W140" s="49">
        <v>150</v>
      </c>
      <c r="X140" s="50" t="s">
        <v>324</v>
      </c>
      <c r="Y140" s="114" t="s">
        <v>325</v>
      </c>
      <c r="Z140" s="119">
        <v>-10.548523206751055</v>
      </c>
      <c r="AA140" s="99">
        <v>0</v>
      </c>
      <c r="AB140" s="99">
        <v>10.548523206751055</v>
      </c>
      <c r="AC140" s="99">
        <v>21.09704641350211</v>
      </c>
      <c r="AD140" s="99">
        <v>31.645569620253163</v>
      </c>
      <c r="AE140" s="99">
        <v>42.194092827004219</v>
      </c>
      <c r="AF140" s="99">
        <v>52.742616033755269</v>
      </c>
      <c r="AG140" s="99">
        <v>63.291139240506325</v>
      </c>
      <c r="AH140" s="50" t="s">
        <v>329</v>
      </c>
      <c r="AI140" s="134" t="s">
        <v>291</v>
      </c>
      <c r="AJ140" s="127"/>
      <c r="AK140" s="74"/>
      <c r="AL140" s="128"/>
      <c r="AM140" s="174">
        <v>0</v>
      </c>
      <c r="AN140" s="175">
        <v>11.627906976744187</v>
      </c>
      <c r="AO140" s="175">
        <v>23.255813953488374</v>
      </c>
      <c r="AP140" s="175">
        <v>34.883720930232556</v>
      </c>
      <c r="AQ140" s="175">
        <v>46.511627906976749</v>
      </c>
      <c r="AR140" s="175">
        <v>58.139534883720934</v>
      </c>
      <c r="AS140" s="175">
        <v>69.767441860465112</v>
      </c>
      <c r="AT140" s="76"/>
      <c r="AU140" s="176" t="s">
        <v>658</v>
      </c>
      <c r="AV140" s="76"/>
      <c r="AW140" s="177" t="s">
        <v>653</v>
      </c>
      <c r="AX140" s="53"/>
      <c r="AY140" s="79"/>
    </row>
    <row r="141" spans="1:51" ht="15.75" x14ac:dyDescent="0.2">
      <c r="A141" s="741" t="s">
        <v>117</v>
      </c>
      <c r="B141" s="41" t="s">
        <v>359</v>
      </c>
      <c r="C141" s="88">
        <v>230</v>
      </c>
      <c r="D141" s="49">
        <v>240</v>
      </c>
      <c r="E141" s="89">
        <v>76</v>
      </c>
      <c r="F141" s="63">
        <v>3.56</v>
      </c>
      <c r="G141" s="61">
        <v>31.561671506122963</v>
      </c>
      <c r="H141" s="62">
        <v>0.56360127689505291</v>
      </c>
      <c r="I141" s="165">
        <v>3.0263157894736841</v>
      </c>
      <c r="J141" s="61">
        <v>179.37888198757767</v>
      </c>
      <c r="K141" s="166">
        <v>58.694394962381196</v>
      </c>
      <c r="L141" s="122">
        <v>0.14991129509166179</v>
      </c>
      <c r="M141" s="167">
        <v>0.38491166380593145</v>
      </c>
      <c r="N141" s="82" t="s">
        <v>5</v>
      </c>
      <c r="O141" s="54" t="s">
        <v>5</v>
      </c>
      <c r="P141" s="82" t="s">
        <v>19</v>
      </c>
      <c r="Q141" s="49">
        <v>400</v>
      </c>
      <c r="R141" s="49">
        <v>425</v>
      </c>
      <c r="S141" s="49">
        <v>450</v>
      </c>
      <c r="T141" s="49">
        <v>475</v>
      </c>
      <c r="U141" s="49">
        <v>500</v>
      </c>
      <c r="V141" s="49">
        <v>525</v>
      </c>
      <c r="W141" s="49">
        <v>550</v>
      </c>
      <c r="X141" s="50" t="s">
        <v>324</v>
      </c>
      <c r="Y141" s="114" t="s">
        <v>325</v>
      </c>
      <c r="Z141" s="119">
        <v>158.22784810126581</v>
      </c>
      <c r="AA141" s="99">
        <v>168.77637130801688</v>
      </c>
      <c r="AB141" s="99">
        <v>179.32489451476792</v>
      </c>
      <c r="AC141" s="99">
        <v>189.87341772151899</v>
      </c>
      <c r="AD141" s="99">
        <v>200.42194092827003</v>
      </c>
      <c r="AE141" s="99">
        <v>210.97046413502107</v>
      </c>
      <c r="AF141" s="99">
        <v>221.51898734177215</v>
      </c>
      <c r="AG141" s="99">
        <v>232.06751054852319</v>
      </c>
      <c r="AH141" s="50" t="s">
        <v>329</v>
      </c>
      <c r="AI141" s="134" t="s">
        <v>291</v>
      </c>
      <c r="AJ141" s="127" t="s">
        <v>251</v>
      </c>
      <c r="AK141" s="74" t="s">
        <v>250</v>
      </c>
      <c r="AL141" s="128" t="s">
        <v>245</v>
      </c>
      <c r="AM141" s="174">
        <v>186.04651162790699</v>
      </c>
      <c r="AN141" s="175">
        <v>197.67441860465118</v>
      </c>
      <c r="AO141" s="175">
        <v>209.30232558139537</v>
      </c>
      <c r="AP141" s="175">
        <v>220.93023255813955</v>
      </c>
      <c r="AQ141" s="175">
        <v>232.55813953488374</v>
      </c>
      <c r="AR141" s="175">
        <v>244.18604651162792</v>
      </c>
      <c r="AS141" s="175">
        <v>255.81395348837211</v>
      </c>
      <c r="AT141" s="76"/>
      <c r="AU141" s="176" t="s">
        <v>654</v>
      </c>
      <c r="AV141" s="76"/>
      <c r="AW141" s="177" t="s">
        <v>656</v>
      </c>
      <c r="AX141" s="53"/>
      <c r="AY141" s="79"/>
    </row>
    <row r="142" spans="1:51" ht="15.75" x14ac:dyDescent="0.2">
      <c r="A142" s="741"/>
      <c r="B142" s="41" t="s">
        <v>360</v>
      </c>
      <c r="C142" s="88">
        <v>220</v>
      </c>
      <c r="D142" s="49">
        <v>222</v>
      </c>
      <c r="E142" s="89">
        <v>70</v>
      </c>
      <c r="F142" s="63">
        <v>3.92</v>
      </c>
      <c r="G142" s="61">
        <v>30.911599333610997</v>
      </c>
      <c r="H142" s="62">
        <v>0.55199284524305348</v>
      </c>
      <c r="I142" s="165">
        <v>3.1428571428571428</v>
      </c>
      <c r="J142" s="61">
        <v>188.92045454545456</v>
      </c>
      <c r="K142" s="166">
        <v>57.404250713688434</v>
      </c>
      <c r="L142" s="122">
        <v>0.19825072886297376</v>
      </c>
      <c r="M142" s="167">
        <v>0.37898890576447775</v>
      </c>
      <c r="N142" s="82" t="s">
        <v>12</v>
      </c>
      <c r="O142" s="54" t="s">
        <v>9</v>
      </c>
      <c r="P142" s="82" t="s">
        <v>28</v>
      </c>
      <c r="Q142" s="49">
        <v>475</v>
      </c>
      <c r="R142" s="49">
        <v>500</v>
      </c>
      <c r="S142" s="49">
        <v>525</v>
      </c>
      <c r="T142" s="49">
        <v>550</v>
      </c>
      <c r="U142" s="49">
        <v>575</v>
      </c>
      <c r="V142" s="49">
        <v>600</v>
      </c>
      <c r="W142" s="49">
        <v>625</v>
      </c>
      <c r="X142" s="50" t="s">
        <v>322</v>
      </c>
      <c r="Y142" s="114" t="s">
        <v>323</v>
      </c>
      <c r="Z142" s="119">
        <v>178.57142857142858</v>
      </c>
      <c r="AA142" s="99">
        <v>188.49206349206349</v>
      </c>
      <c r="AB142" s="99">
        <v>198.4126984126984</v>
      </c>
      <c r="AC142" s="99">
        <v>208.33333333333334</v>
      </c>
      <c r="AD142" s="99">
        <v>218.25396825396825</v>
      </c>
      <c r="AE142" s="99">
        <v>228.17460317460316</v>
      </c>
      <c r="AF142" s="99">
        <v>238.0952380952381</v>
      </c>
      <c r="AG142" s="99">
        <v>248.01587301587301</v>
      </c>
      <c r="AH142" s="50" t="s">
        <v>330</v>
      </c>
      <c r="AI142" s="134" t="s">
        <v>291</v>
      </c>
      <c r="AJ142" s="127" t="s">
        <v>250</v>
      </c>
      <c r="AK142" s="74" t="s">
        <v>250</v>
      </c>
      <c r="AL142" s="128" t="s">
        <v>244</v>
      </c>
      <c r="AM142" s="119">
        <v>220.93023255813955</v>
      </c>
      <c r="AN142" s="99">
        <v>232.55813953488374</v>
      </c>
      <c r="AO142" s="99">
        <v>244.18604651162792</v>
      </c>
      <c r="AP142" s="99">
        <v>255.81395348837211</v>
      </c>
      <c r="AQ142" s="99">
        <v>267.44186046511629</v>
      </c>
      <c r="AR142" s="99">
        <v>279.06976744186045</v>
      </c>
      <c r="AS142" s="99">
        <v>290.69767441860466</v>
      </c>
      <c r="AT142" s="52" t="s">
        <v>464</v>
      </c>
      <c r="AU142" s="70" t="s">
        <v>654</v>
      </c>
      <c r="AV142" s="52" t="s">
        <v>465</v>
      </c>
      <c r="AW142" s="52" t="s">
        <v>656</v>
      </c>
      <c r="AX142" s="53"/>
      <c r="AY142" s="79"/>
    </row>
    <row r="143" spans="1:51" ht="15" x14ac:dyDescent="0.2">
      <c r="A143" s="741" t="s">
        <v>118</v>
      </c>
      <c r="B143" s="41" t="s">
        <v>217</v>
      </c>
      <c r="C143" s="88">
        <v>200</v>
      </c>
      <c r="D143" s="49">
        <v>267</v>
      </c>
      <c r="E143" s="89">
        <v>89</v>
      </c>
      <c r="F143" s="63">
        <v>2.62</v>
      </c>
      <c r="G143" s="61">
        <v>32.7778101509236</v>
      </c>
      <c r="H143" s="62">
        <v>0.58531803840935004</v>
      </c>
      <c r="I143" s="165">
        <v>2.2471910112359552</v>
      </c>
      <c r="J143" s="61">
        <v>159.12723214285714</v>
      </c>
      <c r="K143" s="166">
        <v>54.732805519176516</v>
      </c>
      <c r="L143" s="122">
        <v>0.14229350716184919</v>
      </c>
      <c r="M143" s="167">
        <v>0.4010185880536119</v>
      </c>
      <c r="N143" s="82" t="s">
        <v>43</v>
      </c>
      <c r="O143" s="54" t="s">
        <v>43</v>
      </c>
      <c r="P143" s="82" t="s">
        <v>267</v>
      </c>
      <c r="Q143" s="49">
        <v>225</v>
      </c>
      <c r="R143" s="49">
        <v>250</v>
      </c>
      <c r="S143" s="49">
        <v>275</v>
      </c>
      <c r="T143" s="49">
        <v>300</v>
      </c>
      <c r="U143" s="49">
        <v>325</v>
      </c>
      <c r="V143" s="49">
        <v>350</v>
      </c>
      <c r="W143" s="49">
        <v>375</v>
      </c>
      <c r="X143" s="50" t="s">
        <v>326</v>
      </c>
      <c r="Y143" s="114" t="s">
        <v>327</v>
      </c>
      <c r="Z143" s="119">
        <v>93.023255813953497</v>
      </c>
      <c r="AA143" s="99">
        <v>104.65116279069768</v>
      </c>
      <c r="AB143" s="99">
        <v>105.48523206751054</v>
      </c>
      <c r="AC143" s="99">
        <v>127.90697674418605</v>
      </c>
      <c r="AD143" s="99">
        <v>139.53488372093022</v>
      </c>
      <c r="AE143" s="99">
        <v>151.16279069767444</v>
      </c>
      <c r="AF143" s="99">
        <v>162.79069767441862</v>
      </c>
      <c r="AG143" s="99">
        <v>174.41860465116281</v>
      </c>
      <c r="AH143" s="50" t="s">
        <v>328</v>
      </c>
      <c r="AI143" s="134" t="s">
        <v>291</v>
      </c>
      <c r="AJ143" s="127" t="s">
        <v>248</v>
      </c>
      <c r="AK143" s="74" t="s">
        <v>250</v>
      </c>
      <c r="AL143" s="128" t="s">
        <v>244</v>
      </c>
      <c r="AM143" s="174">
        <v>104.65116279069768</v>
      </c>
      <c r="AN143" s="175">
        <v>116.27906976744187</v>
      </c>
      <c r="AO143" s="175">
        <v>127.90697674418605</v>
      </c>
      <c r="AP143" s="175">
        <v>139.53488372093022</v>
      </c>
      <c r="AQ143" s="175">
        <v>151.16279069767444</v>
      </c>
      <c r="AR143" s="175">
        <v>162.79069767441862</v>
      </c>
      <c r="AS143" s="175">
        <v>174.41860465116281</v>
      </c>
      <c r="AT143" s="76"/>
      <c r="AU143" s="176" t="s">
        <v>654</v>
      </c>
      <c r="AV143" s="76"/>
      <c r="AW143" s="177" t="s">
        <v>657</v>
      </c>
      <c r="AX143" s="53"/>
      <c r="AY143" s="79"/>
    </row>
    <row r="144" spans="1:51" ht="15" x14ac:dyDescent="0.2">
      <c r="A144" s="741"/>
      <c r="B144" s="41" t="s">
        <v>436</v>
      </c>
      <c r="C144" s="88">
        <v>153</v>
      </c>
      <c r="D144" s="49">
        <v>200</v>
      </c>
      <c r="E144" s="89">
        <v>57</v>
      </c>
      <c r="F144" s="63">
        <v>2.95</v>
      </c>
      <c r="G144" s="61">
        <v>48.836541223786263</v>
      </c>
      <c r="H144" s="62">
        <v>0.87208109328189753</v>
      </c>
      <c r="I144" s="165">
        <v>2.6842105263157894</v>
      </c>
      <c r="J144" s="61">
        <v>161.16071428571431</v>
      </c>
      <c r="K144" s="166">
        <v>47.871653407836256</v>
      </c>
      <c r="L144" s="122">
        <v>9.0098126672613826E-2</v>
      </c>
      <c r="M144" s="167">
        <v>0.32645602241381011</v>
      </c>
      <c r="N144" s="82" t="s">
        <v>43</v>
      </c>
      <c r="O144" s="54" t="s">
        <v>437</v>
      </c>
      <c r="P144" s="182"/>
      <c r="Q144" s="177">
        <v>425</v>
      </c>
      <c r="R144" s="177">
        <v>450</v>
      </c>
      <c r="S144" s="177">
        <v>475</v>
      </c>
      <c r="T144" s="177">
        <v>500</v>
      </c>
      <c r="U144" s="177">
        <v>525</v>
      </c>
      <c r="V144" s="177">
        <v>550</v>
      </c>
      <c r="W144" s="177">
        <v>575</v>
      </c>
      <c r="X144" s="60"/>
      <c r="Y144" s="115"/>
      <c r="Z144" s="183"/>
      <c r="AA144" s="184"/>
      <c r="AB144" s="184"/>
      <c r="AC144" s="184"/>
      <c r="AD144" s="184"/>
      <c r="AE144" s="184"/>
      <c r="AF144" s="184"/>
      <c r="AG144" s="184"/>
      <c r="AH144" s="60"/>
      <c r="AI144" s="134"/>
      <c r="AJ144" s="127"/>
      <c r="AK144" s="74"/>
      <c r="AL144" s="128"/>
      <c r="AM144" s="119">
        <v>197.67441860465118</v>
      </c>
      <c r="AN144" s="99">
        <v>209.30232558139537</v>
      </c>
      <c r="AO144" s="99">
        <v>220.93023255813955</v>
      </c>
      <c r="AP144" s="99">
        <v>232.55813953488374</v>
      </c>
      <c r="AQ144" s="99">
        <v>244.18604651162792</v>
      </c>
      <c r="AR144" s="99">
        <v>255.81395348837211</v>
      </c>
      <c r="AS144" s="99">
        <v>267.44186046511629</v>
      </c>
      <c r="AT144" s="52" t="s">
        <v>459</v>
      </c>
      <c r="AU144" s="70" t="s">
        <v>654</v>
      </c>
      <c r="AV144" s="76"/>
      <c r="AW144" s="52" t="s">
        <v>655</v>
      </c>
      <c r="AX144" s="53"/>
      <c r="AY144" s="79"/>
    </row>
    <row r="145" spans="1:51" ht="15" x14ac:dyDescent="0.2">
      <c r="A145" s="738" t="s">
        <v>119</v>
      </c>
      <c r="B145" s="41" t="s">
        <v>120</v>
      </c>
      <c r="C145" s="88">
        <v>230</v>
      </c>
      <c r="D145" s="49">
        <v>240</v>
      </c>
      <c r="E145" s="89">
        <v>76</v>
      </c>
      <c r="F145" s="63">
        <v>3.25</v>
      </c>
      <c r="G145" s="61">
        <v>35.502958579881657</v>
      </c>
      <c r="H145" s="62">
        <v>0.63398140321217245</v>
      </c>
      <c r="I145" s="165">
        <v>3.0263157894736841</v>
      </c>
      <c r="J145" s="61">
        <v>168.16770186335404</v>
      </c>
      <c r="K145" s="166">
        <v>58.694394962381196</v>
      </c>
      <c r="L145" s="122">
        <v>6.8825910931174128E-2</v>
      </c>
      <c r="M145" s="167">
        <v>0.37482034677731146</v>
      </c>
      <c r="N145" s="82" t="s">
        <v>13</v>
      </c>
      <c r="O145" s="54" t="s">
        <v>13</v>
      </c>
      <c r="P145" s="82" t="s">
        <v>19</v>
      </c>
      <c r="Q145" s="49">
        <v>375</v>
      </c>
      <c r="R145" s="49">
        <v>400</v>
      </c>
      <c r="S145" s="49">
        <v>425</v>
      </c>
      <c r="T145" s="49">
        <v>450</v>
      </c>
      <c r="U145" s="49">
        <v>475</v>
      </c>
      <c r="V145" s="49">
        <v>500</v>
      </c>
      <c r="W145" s="49">
        <v>525</v>
      </c>
      <c r="X145" s="50" t="s">
        <v>324</v>
      </c>
      <c r="Y145" s="114" t="s">
        <v>325</v>
      </c>
      <c r="Z145" s="119">
        <v>147.67932489451476</v>
      </c>
      <c r="AA145" s="99">
        <v>158.22784810126581</v>
      </c>
      <c r="AB145" s="99">
        <v>168.77637130801688</v>
      </c>
      <c r="AC145" s="99">
        <v>179.32489451476792</v>
      </c>
      <c r="AD145" s="99">
        <v>189.87341772151899</v>
      </c>
      <c r="AE145" s="99">
        <v>200.42194092827003</v>
      </c>
      <c r="AF145" s="99">
        <v>210.97046413502107</v>
      </c>
      <c r="AG145" s="99">
        <v>221.51898734177215</v>
      </c>
      <c r="AH145" s="50" t="s">
        <v>329</v>
      </c>
      <c r="AI145" s="134" t="s">
        <v>291</v>
      </c>
      <c r="AJ145" s="129">
        <v>17</v>
      </c>
      <c r="AK145" s="73">
        <v>17</v>
      </c>
      <c r="AL145" s="75">
        <v>10</v>
      </c>
      <c r="AM145" s="174">
        <v>174.41860465116281</v>
      </c>
      <c r="AN145" s="175">
        <v>186.04651162790699</v>
      </c>
      <c r="AO145" s="175">
        <v>197.67441860465118</v>
      </c>
      <c r="AP145" s="175">
        <v>209.30232558139537</v>
      </c>
      <c r="AQ145" s="175">
        <v>220.93023255813955</v>
      </c>
      <c r="AR145" s="175">
        <v>232.55813953488374</v>
      </c>
      <c r="AS145" s="175">
        <v>244.18604651162792</v>
      </c>
      <c r="AT145" s="76"/>
      <c r="AU145" s="176" t="s">
        <v>654</v>
      </c>
      <c r="AV145" s="76"/>
      <c r="AW145" s="177" t="s">
        <v>655</v>
      </c>
      <c r="AX145" s="52"/>
      <c r="AY145" s="54"/>
    </row>
    <row r="146" spans="1:51" ht="15" x14ac:dyDescent="0.2">
      <c r="A146" s="772"/>
      <c r="B146" s="41" t="s">
        <v>121</v>
      </c>
      <c r="C146" s="88">
        <v>200</v>
      </c>
      <c r="D146" s="49">
        <v>240</v>
      </c>
      <c r="E146" s="89">
        <v>76</v>
      </c>
      <c r="F146" s="63">
        <v>2.73</v>
      </c>
      <c r="G146" s="61">
        <v>40.252787505534762</v>
      </c>
      <c r="H146" s="62">
        <v>0.71879977688454932</v>
      </c>
      <c r="I146" s="165">
        <v>2.6315789473684212</v>
      </c>
      <c r="J146" s="61">
        <v>154.71428571428569</v>
      </c>
      <c r="K146" s="166">
        <v>54.732805519176516</v>
      </c>
      <c r="L146" s="122">
        <v>3.6051667630614924E-2</v>
      </c>
      <c r="M146" s="167">
        <v>0.36699786437595205</v>
      </c>
      <c r="N146" s="82" t="s">
        <v>38</v>
      </c>
      <c r="O146" s="54" t="s">
        <v>38</v>
      </c>
      <c r="P146" s="82" t="s">
        <v>27</v>
      </c>
      <c r="Q146" s="49">
        <v>300</v>
      </c>
      <c r="R146" s="49">
        <v>325</v>
      </c>
      <c r="S146" s="49">
        <v>350</v>
      </c>
      <c r="T146" s="49">
        <v>375</v>
      </c>
      <c r="U146" s="49">
        <v>400</v>
      </c>
      <c r="V146" s="49">
        <v>425</v>
      </c>
      <c r="W146" s="49">
        <v>450</v>
      </c>
      <c r="X146" s="50" t="s">
        <v>324</v>
      </c>
      <c r="Y146" s="114" t="s">
        <v>325</v>
      </c>
      <c r="Z146" s="119">
        <v>116.03375527426159</v>
      </c>
      <c r="AA146" s="99">
        <v>126.58227848101265</v>
      </c>
      <c r="AB146" s="99">
        <v>137.13080168776369</v>
      </c>
      <c r="AC146" s="99">
        <v>147.67932489451476</v>
      </c>
      <c r="AD146" s="99">
        <v>158.22784810126581</v>
      </c>
      <c r="AE146" s="99">
        <v>168.77637130801688</v>
      </c>
      <c r="AF146" s="99">
        <v>179.32489451476792</v>
      </c>
      <c r="AG146" s="99">
        <v>189.87341772151899</v>
      </c>
      <c r="AH146" s="50" t="s">
        <v>329</v>
      </c>
      <c r="AI146" s="134" t="s">
        <v>291</v>
      </c>
      <c r="AJ146" s="129">
        <v>13</v>
      </c>
      <c r="AK146" s="73">
        <v>17</v>
      </c>
      <c r="AL146" s="75">
        <v>15</v>
      </c>
      <c r="AM146" s="174">
        <v>139.53488372093022</v>
      </c>
      <c r="AN146" s="175">
        <v>151.16279069767444</v>
      </c>
      <c r="AO146" s="175">
        <v>162.79069767441862</v>
      </c>
      <c r="AP146" s="175">
        <v>174.41860465116281</v>
      </c>
      <c r="AQ146" s="175">
        <v>186.04651162790699</v>
      </c>
      <c r="AR146" s="175">
        <v>197.67441860465118</v>
      </c>
      <c r="AS146" s="175">
        <v>209.30232558139537</v>
      </c>
      <c r="AT146" s="76"/>
      <c r="AU146" s="176" t="s">
        <v>654</v>
      </c>
      <c r="AV146" s="76"/>
      <c r="AW146" s="177" t="s">
        <v>655</v>
      </c>
      <c r="AX146" s="52"/>
      <c r="AY146" s="54"/>
    </row>
    <row r="147" spans="1:51" ht="15" x14ac:dyDescent="0.2">
      <c r="A147" s="772"/>
      <c r="B147" s="41" t="s">
        <v>531</v>
      </c>
      <c r="C147" s="88">
        <v>197</v>
      </c>
      <c r="D147" s="49">
        <v>240</v>
      </c>
      <c r="E147" s="89">
        <v>76</v>
      </c>
      <c r="F147" s="63">
        <v>2.9</v>
      </c>
      <c r="G147" s="61">
        <v>32.699167657550532</v>
      </c>
      <c r="H147" s="62">
        <v>0.58391370817054522</v>
      </c>
      <c r="I147" s="165">
        <v>2.5921052631578947</v>
      </c>
      <c r="J147" s="61">
        <v>143.9811457577955</v>
      </c>
      <c r="K147" s="166">
        <v>54.320758463040626</v>
      </c>
      <c r="L147" s="122">
        <v>0.10617059891107077</v>
      </c>
      <c r="M147" s="167">
        <v>0.4220904868132917</v>
      </c>
      <c r="N147" s="82" t="s">
        <v>38</v>
      </c>
      <c r="O147" s="54" t="s">
        <v>38</v>
      </c>
      <c r="P147" s="82" t="s">
        <v>27</v>
      </c>
      <c r="Q147" s="49">
        <v>275</v>
      </c>
      <c r="R147" s="49">
        <v>300</v>
      </c>
      <c r="S147" s="49">
        <v>325</v>
      </c>
      <c r="T147" s="49">
        <v>350</v>
      </c>
      <c r="U147" s="49">
        <v>375</v>
      </c>
      <c r="V147" s="49">
        <v>400</v>
      </c>
      <c r="W147" s="49">
        <v>425</v>
      </c>
      <c r="X147" s="50" t="s">
        <v>324</v>
      </c>
      <c r="Y147" s="114" t="s">
        <v>325</v>
      </c>
      <c r="Z147" s="119">
        <v>105.48523206751054</v>
      </c>
      <c r="AA147" s="99">
        <v>116.03375527426159</v>
      </c>
      <c r="AB147" s="99">
        <v>126.58227848101265</v>
      </c>
      <c r="AC147" s="99">
        <v>137.13080168776369</v>
      </c>
      <c r="AD147" s="99">
        <v>147.67932489451476</v>
      </c>
      <c r="AE147" s="99">
        <v>158.22784810126581</v>
      </c>
      <c r="AF147" s="99">
        <v>168.77637130801688</v>
      </c>
      <c r="AG147" s="99">
        <v>179.32489451476792</v>
      </c>
      <c r="AH147" s="50" t="s">
        <v>329</v>
      </c>
      <c r="AI147" s="134" t="s">
        <v>291</v>
      </c>
      <c r="AJ147" s="127" t="s">
        <v>250</v>
      </c>
      <c r="AK147" s="74" t="s">
        <v>248</v>
      </c>
      <c r="AL147" s="128" t="s">
        <v>245</v>
      </c>
      <c r="AM147" s="174">
        <v>127.90697674418605</v>
      </c>
      <c r="AN147" s="175">
        <v>139.53488372093022</v>
      </c>
      <c r="AO147" s="175">
        <v>151.16279069767444</v>
      </c>
      <c r="AP147" s="175">
        <v>162.79069767441862</v>
      </c>
      <c r="AQ147" s="175">
        <v>174.41860465116281</v>
      </c>
      <c r="AR147" s="175">
        <v>186.04651162790699</v>
      </c>
      <c r="AS147" s="175">
        <v>197.67441860465118</v>
      </c>
      <c r="AT147" s="76"/>
      <c r="AU147" s="176" t="s">
        <v>654</v>
      </c>
      <c r="AV147" s="76"/>
      <c r="AW147" s="177" t="s">
        <v>657</v>
      </c>
      <c r="AX147" s="53"/>
      <c r="AY147" s="79"/>
    </row>
    <row r="148" spans="1:51" ht="15" x14ac:dyDescent="0.2">
      <c r="A148" s="772"/>
      <c r="B148" s="41" t="s">
        <v>288</v>
      </c>
      <c r="C148" s="88">
        <v>230</v>
      </c>
      <c r="D148" s="49">
        <v>240</v>
      </c>
      <c r="E148" s="89">
        <v>76</v>
      </c>
      <c r="F148" s="63">
        <v>3.38</v>
      </c>
      <c r="G148" s="61">
        <v>32.82448093554148</v>
      </c>
      <c r="H148" s="62">
        <v>0.58615144527752638</v>
      </c>
      <c r="I148" s="165">
        <v>3.0263157894736841</v>
      </c>
      <c r="J148" s="61">
        <v>168.16770186335404</v>
      </c>
      <c r="K148" s="166">
        <v>58.694394962381196</v>
      </c>
      <c r="L148" s="122">
        <v>0.10464029897228279</v>
      </c>
      <c r="M148" s="167">
        <v>0.38981316064840393</v>
      </c>
      <c r="N148" s="82" t="s">
        <v>38</v>
      </c>
      <c r="O148" s="54" t="s">
        <v>38</v>
      </c>
      <c r="P148" s="82" t="s">
        <v>19</v>
      </c>
      <c r="Q148" s="49">
        <v>375</v>
      </c>
      <c r="R148" s="49">
        <v>400</v>
      </c>
      <c r="S148" s="49">
        <v>425</v>
      </c>
      <c r="T148" s="49">
        <v>450</v>
      </c>
      <c r="U148" s="49">
        <v>475</v>
      </c>
      <c r="V148" s="49">
        <v>500</v>
      </c>
      <c r="W148" s="49">
        <v>525</v>
      </c>
      <c r="X148" s="50" t="s">
        <v>324</v>
      </c>
      <c r="Y148" s="114" t="s">
        <v>325</v>
      </c>
      <c r="Z148" s="119">
        <v>147.67932489451476</v>
      </c>
      <c r="AA148" s="99">
        <v>158.22784810126581</v>
      </c>
      <c r="AB148" s="99">
        <v>168.77637130801688</v>
      </c>
      <c r="AC148" s="99">
        <v>179.32489451476792</v>
      </c>
      <c r="AD148" s="99">
        <v>189.87341772151899</v>
      </c>
      <c r="AE148" s="99">
        <v>200.42194092827003</v>
      </c>
      <c r="AF148" s="99">
        <v>210.97046413502107</v>
      </c>
      <c r="AG148" s="99">
        <v>221.51898734177215</v>
      </c>
      <c r="AH148" s="50" t="s">
        <v>329</v>
      </c>
      <c r="AI148" s="134" t="s">
        <v>291</v>
      </c>
      <c r="AJ148" s="127" t="s">
        <v>245</v>
      </c>
      <c r="AK148" s="74" t="s">
        <v>245</v>
      </c>
      <c r="AL148" s="128" t="s">
        <v>245</v>
      </c>
      <c r="AM148" s="174">
        <v>174.41860465116281</v>
      </c>
      <c r="AN148" s="175">
        <v>186.04651162790699</v>
      </c>
      <c r="AO148" s="175">
        <v>197.67441860465118</v>
      </c>
      <c r="AP148" s="175">
        <v>209.30232558139537</v>
      </c>
      <c r="AQ148" s="175">
        <v>220.93023255813955</v>
      </c>
      <c r="AR148" s="175">
        <v>232.55813953488374</v>
      </c>
      <c r="AS148" s="175">
        <v>244.18604651162792</v>
      </c>
      <c r="AT148" s="76"/>
      <c r="AU148" s="176" t="s">
        <v>654</v>
      </c>
      <c r="AV148" s="76"/>
      <c r="AW148" s="177" t="s">
        <v>656</v>
      </c>
      <c r="AX148" s="53"/>
      <c r="AY148" s="79"/>
    </row>
    <row r="149" spans="1:51" ht="15" x14ac:dyDescent="0.2">
      <c r="A149" s="772"/>
      <c r="B149" s="41" t="s">
        <v>122</v>
      </c>
      <c r="C149" s="88">
        <v>180</v>
      </c>
      <c r="D149" s="49">
        <v>240</v>
      </c>
      <c r="E149" s="89">
        <v>76</v>
      </c>
      <c r="F149" s="63">
        <v>2.5499999999999998</v>
      </c>
      <c r="G149" s="61">
        <v>38.446751249519416</v>
      </c>
      <c r="H149" s="62">
        <v>0.6865491294557039</v>
      </c>
      <c r="I149" s="165">
        <v>2.3684210526315788</v>
      </c>
      <c r="J149" s="61">
        <v>143.25396825396825</v>
      </c>
      <c r="K149" s="166">
        <v>51.924098451489741</v>
      </c>
      <c r="L149" s="122">
        <v>7.1207430340557279E-2</v>
      </c>
      <c r="M149" s="167">
        <v>0.3902505925722492</v>
      </c>
      <c r="N149" s="82" t="s">
        <v>20</v>
      </c>
      <c r="O149" s="54" t="s">
        <v>21</v>
      </c>
      <c r="P149" s="82" t="s">
        <v>19</v>
      </c>
      <c r="Q149" s="49">
        <v>250</v>
      </c>
      <c r="R149" s="49">
        <v>275</v>
      </c>
      <c r="S149" s="49">
        <v>300</v>
      </c>
      <c r="T149" s="49">
        <v>325</v>
      </c>
      <c r="U149" s="49">
        <v>350</v>
      </c>
      <c r="V149" s="49">
        <v>375</v>
      </c>
      <c r="W149" s="49">
        <v>400</v>
      </c>
      <c r="X149" s="50" t="s">
        <v>324</v>
      </c>
      <c r="Y149" s="114" t="s">
        <v>325</v>
      </c>
      <c r="Z149" s="119">
        <v>94.936708860759495</v>
      </c>
      <c r="AA149" s="99">
        <v>105.48523206751054</v>
      </c>
      <c r="AB149" s="99">
        <v>116.03375527426159</v>
      </c>
      <c r="AC149" s="99">
        <v>126.58227848101265</v>
      </c>
      <c r="AD149" s="99">
        <v>137.13080168776369</v>
      </c>
      <c r="AE149" s="99">
        <v>147.67932489451476</v>
      </c>
      <c r="AF149" s="99">
        <v>158.22784810126581</v>
      </c>
      <c r="AG149" s="99">
        <v>168.77637130801688</v>
      </c>
      <c r="AH149" s="50" t="s">
        <v>329</v>
      </c>
      <c r="AI149" s="134" t="s">
        <v>291</v>
      </c>
      <c r="AJ149" s="129">
        <v>17</v>
      </c>
      <c r="AK149" s="73">
        <v>17</v>
      </c>
      <c r="AL149" s="75">
        <v>10</v>
      </c>
      <c r="AM149" s="174">
        <v>116.27906976744187</v>
      </c>
      <c r="AN149" s="175">
        <v>127.90697674418605</v>
      </c>
      <c r="AO149" s="175">
        <v>139.53488372093022</v>
      </c>
      <c r="AP149" s="175">
        <v>151.16279069767444</v>
      </c>
      <c r="AQ149" s="175">
        <v>162.79069767441862</v>
      </c>
      <c r="AR149" s="175">
        <v>174.41860465116281</v>
      </c>
      <c r="AS149" s="175">
        <v>186.04651162790699</v>
      </c>
      <c r="AT149" s="76"/>
      <c r="AU149" s="176" t="s">
        <v>652</v>
      </c>
      <c r="AV149" s="76"/>
      <c r="AW149" s="177" t="s">
        <v>655</v>
      </c>
      <c r="AX149" s="52"/>
      <c r="AY149" s="54"/>
    </row>
    <row r="150" spans="1:51" ht="15" x14ac:dyDescent="0.2">
      <c r="A150" s="772"/>
      <c r="B150" s="41" t="s">
        <v>123</v>
      </c>
      <c r="C150" s="88">
        <v>150</v>
      </c>
      <c r="D150" s="49">
        <v>216</v>
      </c>
      <c r="E150" s="89">
        <v>63</v>
      </c>
      <c r="F150" s="63">
        <v>2.84</v>
      </c>
      <c r="G150" s="61">
        <v>43.394167823844477</v>
      </c>
      <c r="H150" s="62">
        <v>0.77489585399722283</v>
      </c>
      <c r="I150" s="165">
        <v>2.3809523809523809</v>
      </c>
      <c r="J150" s="61">
        <v>165.375</v>
      </c>
      <c r="K150" s="166">
        <v>47.4</v>
      </c>
      <c r="L150" s="122">
        <v>0.16163648558014751</v>
      </c>
      <c r="M150" s="167">
        <v>0.34188190476190472</v>
      </c>
      <c r="N150" s="82" t="s">
        <v>21</v>
      </c>
      <c r="O150" s="54" t="s">
        <v>59</v>
      </c>
      <c r="P150" s="82" t="s">
        <v>27</v>
      </c>
      <c r="Q150" s="49">
        <v>350</v>
      </c>
      <c r="R150" s="49">
        <v>375</v>
      </c>
      <c r="S150" s="49">
        <v>400</v>
      </c>
      <c r="T150" s="49">
        <v>425</v>
      </c>
      <c r="U150" s="49">
        <v>450</v>
      </c>
      <c r="V150" s="49">
        <v>475</v>
      </c>
      <c r="W150" s="49">
        <v>500</v>
      </c>
      <c r="X150" s="50" t="s">
        <v>321</v>
      </c>
      <c r="Y150" s="115"/>
      <c r="Z150" s="119">
        <v>125</v>
      </c>
      <c r="AA150" s="99">
        <v>134.61538461538461</v>
      </c>
      <c r="AB150" s="99">
        <v>144.23076923076923</v>
      </c>
      <c r="AC150" s="99">
        <v>153.84615384615384</v>
      </c>
      <c r="AD150" s="99">
        <v>163.46153846153845</v>
      </c>
      <c r="AE150" s="99">
        <v>173.07692307692307</v>
      </c>
      <c r="AF150" s="99">
        <v>182.69230769230768</v>
      </c>
      <c r="AG150" s="99">
        <v>192.30769230769229</v>
      </c>
      <c r="AH150" s="50" t="s">
        <v>331</v>
      </c>
      <c r="AI150" s="134" t="s">
        <v>291</v>
      </c>
      <c r="AJ150" s="129">
        <v>12</v>
      </c>
      <c r="AK150" s="73">
        <v>17</v>
      </c>
      <c r="AL150" s="75">
        <v>15</v>
      </c>
      <c r="AM150" s="119">
        <v>162.79069767441862</v>
      </c>
      <c r="AN150" s="99">
        <v>174.41860465116281</v>
      </c>
      <c r="AO150" s="99">
        <v>186.04651162790699</v>
      </c>
      <c r="AP150" s="99">
        <v>197.67441860465118</v>
      </c>
      <c r="AQ150" s="99">
        <v>209.30232558139537</v>
      </c>
      <c r="AR150" s="99">
        <v>220.93023255813955</v>
      </c>
      <c r="AS150" s="99">
        <v>232.55813953488374</v>
      </c>
      <c r="AT150" s="52" t="s">
        <v>460</v>
      </c>
      <c r="AU150" s="70" t="s">
        <v>654</v>
      </c>
      <c r="AV150" s="52" t="s">
        <v>461</v>
      </c>
      <c r="AW150" s="52" t="s">
        <v>657</v>
      </c>
      <c r="AX150" s="52"/>
      <c r="AY150" s="54"/>
    </row>
    <row r="151" spans="1:51" ht="15" x14ac:dyDescent="0.2">
      <c r="A151" s="772"/>
      <c r="B151" s="41" t="s">
        <v>588</v>
      </c>
      <c r="C151" s="88">
        <v>160</v>
      </c>
      <c r="D151" s="49">
        <v>216</v>
      </c>
      <c r="E151" s="89">
        <v>63</v>
      </c>
      <c r="F151" s="63">
        <v>2.5299999999999998</v>
      </c>
      <c r="G151" s="61">
        <v>46.868409129966103</v>
      </c>
      <c r="H151" s="62">
        <v>0.83693587732082331</v>
      </c>
      <c r="I151" s="165">
        <v>2.5396825396825395</v>
      </c>
      <c r="J151" s="61">
        <v>132.890625</v>
      </c>
      <c r="K151" s="166">
        <v>48.954509496061739</v>
      </c>
      <c r="L151" s="122">
        <v>-3.8270907836125446E-3</v>
      </c>
      <c r="M151" s="167">
        <v>0.3669775082223295</v>
      </c>
      <c r="N151" s="82" t="s">
        <v>20</v>
      </c>
      <c r="O151" s="54" t="s">
        <v>21</v>
      </c>
      <c r="P151" s="82" t="s">
        <v>19</v>
      </c>
      <c r="Q151" s="49">
        <v>300</v>
      </c>
      <c r="R151" s="49">
        <v>325</v>
      </c>
      <c r="S151" s="49">
        <v>350</v>
      </c>
      <c r="T151" s="49">
        <v>375</v>
      </c>
      <c r="U151" s="49">
        <v>400</v>
      </c>
      <c r="V151" s="49">
        <v>425</v>
      </c>
      <c r="W151" s="49">
        <v>450</v>
      </c>
      <c r="X151" s="50" t="s">
        <v>321</v>
      </c>
      <c r="Y151" s="115"/>
      <c r="Z151" s="119">
        <v>105.76923076923076</v>
      </c>
      <c r="AA151" s="99">
        <v>115.38461538461539</v>
      </c>
      <c r="AB151" s="99">
        <v>125</v>
      </c>
      <c r="AC151" s="99">
        <v>134.61538461538461</v>
      </c>
      <c r="AD151" s="99">
        <v>144.23076923076923</v>
      </c>
      <c r="AE151" s="99">
        <v>153.84615384615384</v>
      </c>
      <c r="AF151" s="99">
        <v>163.46153846153845</v>
      </c>
      <c r="AG151" s="99">
        <v>173.07692307692307</v>
      </c>
      <c r="AH151" s="50" t="s">
        <v>331</v>
      </c>
      <c r="AI151" s="134" t="s">
        <v>291</v>
      </c>
      <c r="AJ151" s="129">
        <v>17</v>
      </c>
      <c r="AK151" s="73">
        <v>17</v>
      </c>
      <c r="AL151" s="75">
        <v>10</v>
      </c>
      <c r="AM151" s="119">
        <v>139.53488372093022</v>
      </c>
      <c r="AN151" s="99">
        <v>151.16279069767444</v>
      </c>
      <c r="AO151" s="99">
        <v>162.79069767441862</v>
      </c>
      <c r="AP151" s="99">
        <v>174.41860465116281</v>
      </c>
      <c r="AQ151" s="99">
        <v>186.04651162790699</v>
      </c>
      <c r="AR151" s="99">
        <v>197.67441860465118</v>
      </c>
      <c r="AS151" s="99">
        <v>209.30232558139537</v>
      </c>
      <c r="AT151" s="52" t="s">
        <v>460</v>
      </c>
      <c r="AU151" s="70" t="s">
        <v>652</v>
      </c>
      <c r="AV151" s="52" t="s">
        <v>461</v>
      </c>
      <c r="AW151" s="52" t="s">
        <v>653</v>
      </c>
      <c r="AX151" s="52"/>
      <c r="AY151" s="54"/>
    </row>
    <row r="152" spans="1:51" ht="15" x14ac:dyDescent="0.2">
      <c r="A152" s="772"/>
      <c r="B152" s="41" t="s">
        <v>587</v>
      </c>
      <c r="C152" s="88">
        <v>160</v>
      </c>
      <c r="D152" s="49">
        <v>216</v>
      </c>
      <c r="E152" s="89">
        <v>63</v>
      </c>
      <c r="F152" s="63">
        <v>2.72</v>
      </c>
      <c r="G152" s="61">
        <v>54.065743944636665</v>
      </c>
      <c r="H152" s="62">
        <v>0.96545971329708336</v>
      </c>
      <c r="I152" s="165">
        <v>2.5396825396825395</v>
      </c>
      <c r="J152" s="61">
        <v>177.1875</v>
      </c>
      <c r="K152" s="166">
        <v>48.954509496061739</v>
      </c>
      <c r="L152" s="122">
        <v>6.6293183940242889E-2</v>
      </c>
      <c r="M152" s="167">
        <v>0.29590281295397319</v>
      </c>
      <c r="N152" s="82" t="s">
        <v>38</v>
      </c>
      <c r="O152" s="54" t="s">
        <v>38</v>
      </c>
      <c r="P152" s="185"/>
      <c r="Q152" s="177">
        <v>400</v>
      </c>
      <c r="R152" s="177">
        <v>425</v>
      </c>
      <c r="S152" s="177">
        <v>450</v>
      </c>
      <c r="T152" s="177">
        <v>475</v>
      </c>
      <c r="U152" s="177">
        <v>500</v>
      </c>
      <c r="V152" s="177">
        <v>525</v>
      </c>
      <c r="W152" s="177">
        <v>550</v>
      </c>
      <c r="X152" s="186"/>
      <c r="Y152" s="115"/>
      <c r="Z152" s="119">
        <v>144.23076923076923</v>
      </c>
      <c r="AA152" s="99">
        <v>153.84615384615384</v>
      </c>
      <c r="AB152" s="99">
        <v>163.46153846153845</v>
      </c>
      <c r="AC152" s="99">
        <v>173.07692307692307</v>
      </c>
      <c r="AD152" s="99">
        <v>182.69230769230768</v>
      </c>
      <c r="AE152" s="99">
        <v>192.30769230769229</v>
      </c>
      <c r="AF152" s="99">
        <v>201.92307692307691</v>
      </c>
      <c r="AG152" s="99">
        <v>211.53846153846152</v>
      </c>
      <c r="AH152" s="50" t="s">
        <v>331</v>
      </c>
      <c r="AI152" s="134"/>
      <c r="AJ152" s="129"/>
      <c r="AK152" s="73"/>
      <c r="AL152" s="75"/>
      <c r="AM152" s="119">
        <v>186.04651162790699</v>
      </c>
      <c r="AN152" s="99">
        <v>197.67441860465118</v>
      </c>
      <c r="AO152" s="99">
        <v>209.30232558139537</v>
      </c>
      <c r="AP152" s="99">
        <v>220.93023255813955</v>
      </c>
      <c r="AQ152" s="99">
        <v>232.55813953488374</v>
      </c>
      <c r="AR152" s="99">
        <v>244.18604651162792</v>
      </c>
      <c r="AS152" s="99">
        <v>255.81395348837211</v>
      </c>
      <c r="AT152" s="52" t="s">
        <v>460</v>
      </c>
      <c r="AU152" s="70" t="s">
        <v>654</v>
      </c>
      <c r="AV152" s="52" t="s">
        <v>461</v>
      </c>
      <c r="AW152" s="52" t="s">
        <v>655</v>
      </c>
      <c r="AX152" s="52"/>
      <c r="AY152" s="54"/>
    </row>
    <row r="153" spans="1:51" ht="15" x14ac:dyDescent="0.2">
      <c r="A153" s="772"/>
      <c r="B153" s="41" t="s">
        <v>589</v>
      </c>
      <c r="C153" s="88">
        <v>150</v>
      </c>
      <c r="D153" s="49">
        <v>200</v>
      </c>
      <c r="E153" s="89">
        <v>57</v>
      </c>
      <c r="F153" s="63">
        <v>2.7749999999999999</v>
      </c>
      <c r="G153" s="61">
        <v>55.190325460595737</v>
      </c>
      <c r="H153" s="62">
        <v>0.98554152608206669</v>
      </c>
      <c r="I153" s="165">
        <v>2.6315789473684212</v>
      </c>
      <c r="J153" s="61">
        <v>164.38392857142856</v>
      </c>
      <c r="K153" s="166">
        <v>47.4</v>
      </c>
      <c r="L153" s="122">
        <v>5.1683262209577904E-2</v>
      </c>
      <c r="M153" s="167">
        <v>0.30406439628482973</v>
      </c>
      <c r="N153" s="82" t="s">
        <v>38</v>
      </c>
      <c r="O153" s="54" t="s">
        <v>38</v>
      </c>
      <c r="P153" s="185"/>
      <c r="Q153" s="177">
        <v>425</v>
      </c>
      <c r="R153" s="177">
        <v>450</v>
      </c>
      <c r="S153" s="177">
        <v>475</v>
      </c>
      <c r="T153" s="177">
        <v>500</v>
      </c>
      <c r="U153" s="177">
        <v>525</v>
      </c>
      <c r="V153" s="177">
        <v>550</v>
      </c>
      <c r="W153" s="177">
        <v>575</v>
      </c>
      <c r="X153" s="186"/>
      <c r="Y153" s="115"/>
      <c r="Z153" s="183"/>
      <c r="AA153" s="184"/>
      <c r="AB153" s="184"/>
      <c r="AC153" s="184"/>
      <c r="AD153" s="184"/>
      <c r="AE153" s="184"/>
      <c r="AF153" s="184"/>
      <c r="AG153" s="184"/>
      <c r="AH153" s="60"/>
      <c r="AI153" s="134"/>
      <c r="AJ153" s="129"/>
      <c r="AK153" s="73"/>
      <c r="AL153" s="75"/>
      <c r="AM153" s="119">
        <v>197.67441860465118</v>
      </c>
      <c r="AN153" s="99">
        <v>209.30232558139537</v>
      </c>
      <c r="AO153" s="99">
        <v>220.93023255813955</v>
      </c>
      <c r="AP153" s="99">
        <v>232.55813953488374</v>
      </c>
      <c r="AQ153" s="99">
        <v>244.18604651162792</v>
      </c>
      <c r="AR153" s="99">
        <v>255.81395348837211</v>
      </c>
      <c r="AS153" s="99">
        <v>267.44186046511629</v>
      </c>
      <c r="AT153" s="52" t="s">
        <v>459</v>
      </c>
      <c r="AU153" s="70" t="s">
        <v>654</v>
      </c>
      <c r="AV153" s="177" t="s">
        <v>458</v>
      </c>
      <c r="AW153" s="177" t="s">
        <v>655</v>
      </c>
      <c r="AX153" s="52"/>
      <c r="AY153" s="54"/>
    </row>
    <row r="154" spans="1:51" ht="15" x14ac:dyDescent="0.2">
      <c r="A154" s="772"/>
      <c r="B154" s="107" t="s">
        <v>586</v>
      </c>
      <c r="C154" s="88">
        <v>140</v>
      </c>
      <c r="D154" s="49">
        <v>200</v>
      </c>
      <c r="E154" s="89">
        <v>57</v>
      </c>
      <c r="F154" s="63">
        <v>2.5</v>
      </c>
      <c r="G154" s="61">
        <v>56</v>
      </c>
      <c r="H154" s="62">
        <v>1</v>
      </c>
      <c r="I154" s="165">
        <v>2.4561403508771931</v>
      </c>
      <c r="J154" s="61">
        <v>145.04464285714286</v>
      </c>
      <c r="K154" s="166">
        <v>45.792750517958623</v>
      </c>
      <c r="L154" s="122">
        <v>1.7543859649122771E-2</v>
      </c>
      <c r="M154" s="167">
        <v>0.32135263521374474</v>
      </c>
      <c r="N154" s="82" t="s">
        <v>20</v>
      </c>
      <c r="O154" s="54" t="s">
        <v>21</v>
      </c>
      <c r="P154" s="182"/>
      <c r="Q154" s="177">
        <v>350</v>
      </c>
      <c r="R154" s="177">
        <v>375</v>
      </c>
      <c r="S154" s="177">
        <v>400</v>
      </c>
      <c r="T154" s="177">
        <v>425</v>
      </c>
      <c r="U154" s="177">
        <v>450</v>
      </c>
      <c r="V154" s="177">
        <v>475</v>
      </c>
      <c r="W154" s="177">
        <v>500</v>
      </c>
      <c r="X154" s="60"/>
      <c r="Y154" s="115"/>
      <c r="Z154" s="183"/>
      <c r="AA154" s="184"/>
      <c r="AB154" s="184"/>
      <c r="AC154" s="184"/>
      <c r="AD154" s="184"/>
      <c r="AE154" s="184"/>
      <c r="AF154" s="184"/>
      <c r="AG154" s="184"/>
      <c r="AH154" s="60"/>
      <c r="AI154" s="134"/>
      <c r="AJ154" s="129"/>
      <c r="AK154" s="73"/>
      <c r="AL154" s="75"/>
      <c r="AM154" s="119">
        <v>162.79069767441862</v>
      </c>
      <c r="AN154" s="99">
        <v>174.41860465116281</v>
      </c>
      <c r="AO154" s="99">
        <v>186.04651162790699</v>
      </c>
      <c r="AP154" s="99">
        <v>197.67441860465118</v>
      </c>
      <c r="AQ154" s="99">
        <v>209.30232558139537</v>
      </c>
      <c r="AR154" s="99">
        <v>220.93023255813955</v>
      </c>
      <c r="AS154" s="99">
        <v>232.55813953488374</v>
      </c>
      <c r="AT154" s="52" t="s">
        <v>459</v>
      </c>
      <c r="AU154" s="70" t="s">
        <v>652</v>
      </c>
      <c r="AV154" s="52" t="s">
        <v>458</v>
      </c>
      <c r="AW154" s="52" t="s">
        <v>653</v>
      </c>
      <c r="AX154" s="72"/>
      <c r="AY154" s="80"/>
    </row>
    <row r="155" spans="1:51" ht="15" x14ac:dyDescent="0.2">
      <c r="A155" s="741" t="s">
        <v>124</v>
      </c>
      <c r="B155" s="107" t="s">
        <v>375</v>
      </c>
      <c r="C155" s="88">
        <v>160</v>
      </c>
      <c r="D155" s="49">
        <v>216</v>
      </c>
      <c r="E155" s="89">
        <v>63</v>
      </c>
      <c r="F155" s="63">
        <v>2.92</v>
      </c>
      <c r="G155" s="61">
        <v>41.048977294051426</v>
      </c>
      <c r="H155" s="62">
        <v>0.73301745167948973</v>
      </c>
      <c r="I155" s="165">
        <v>2.5396825396825395</v>
      </c>
      <c r="J155" s="61">
        <v>155.0390625</v>
      </c>
      <c r="K155" s="166">
        <v>48.954509496061739</v>
      </c>
      <c r="L155" s="122">
        <v>0.13024570558817136</v>
      </c>
      <c r="M155" s="167">
        <v>0.36304042597714353</v>
      </c>
      <c r="N155" s="82" t="s">
        <v>416</v>
      </c>
      <c r="O155" s="54" t="s">
        <v>43</v>
      </c>
      <c r="P155" s="82"/>
      <c r="Q155" s="49">
        <v>350</v>
      </c>
      <c r="R155" s="49">
        <v>375</v>
      </c>
      <c r="S155" s="49">
        <v>400</v>
      </c>
      <c r="T155" s="49">
        <v>425</v>
      </c>
      <c r="U155" s="49">
        <v>450</v>
      </c>
      <c r="V155" s="49">
        <v>475</v>
      </c>
      <c r="W155" s="49">
        <v>500</v>
      </c>
      <c r="X155" s="50" t="s">
        <v>321</v>
      </c>
      <c r="Y155" s="115"/>
      <c r="Z155" s="119">
        <v>125</v>
      </c>
      <c r="AA155" s="99">
        <v>134.61538461538461</v>
      </c>
      <c r="AB155" s="99">
        <v>144.23076923076923</v>
      </c>
      <c r="AC155" s="99">
        <v>153.84615384615384</v>
      </c>
      <c r="AD155" s="99">
        <v>163.46153846153845</v>
      </c>
      <c r="AE155" s="99">
        <v>173.07692307692307</v>
      </c>
      <c r="AF155" s="99">
        <v>182.69230769230768</v>
      </c>
      <c r="AG155" s="99">
        <v>192.30769230769229</v>
      </c>
      <c r="AH155" s="50" t="s">
        <v>331</v>
      </c>
      <c r="AI155" s="134"/>
      <c r="AJ155" s="129"/>
      <c r="AK155" s="73"/>
      <c r="AL155" s="75"/>
      <c r="AM155" s="119">
        <v>162.79069767441862</v>
      </c>
      <c r="AN155" s="99">
        <v>174.41860465116281</v>
      </c>
      <c r="AO155" s="99">
        <v>186.04651162790699</v>
      </c>
      <c r="AP155" s="99">
        <v>197.67441860465118</v>
      </c>
      <c r="AQ155" s="99">
        <v>209.30232558139537</v>
      </c>
      <c r="AR155" s="99">
        <v>220.93023255813955</v>
      </c>
      <c r="AS155" s="99">
        <v>232.55813953488374</v>
      </c>
      <c r="AT155" s="52" t="s">
        <v>460</v>
      </c>
      <c r="AU155" s="70" t="s">
        <v>654</v>
      </c>
      <c r="AV155" s="52" t="s">
        <v>461</v>
      </c>
      <c r="AW155" s="52" t="s">
        <v>657</v>
      </c>
      <c r="AX155" s="72"/>
      <c r="AY155" s="80"/>
    </row>
    <row r="156" spans="1:51" ht="15" x14ac:dyDescent="0.2">
      <c r="A156" s="741"/>
      <c r="B156" s="107" t="s">
        <v>376</v>
      </c>
      <c r="C156" s="88">
        <v>180</v>
      </c>
      <c r="D156" s="49">
        <v>216</v>
      </c>
      <c r="E156" s="89">
        <v>63</v>
      </c>
      <c r="F156" s="63">
        <v>3.13</v>
      </c>
      <c r="G156" s="61">
        <v>40.829241903050971</v>
      </c>
      <c r="H156" s="62">
        <v>0.72909360541162449</v>
      </c>
      <c r="I156" s="165">
        <v>2.8571428571428572</v>
      </c>
      <c r="J156" s="61">
        <v>157.5</v>
      </c>
      <c r="K156" s="166">
        <v>51.924098451489741</v>
      </c>
      <c r="L156" s="122">
        <v>8.7174806024646223E-2</v>
      </c>
      <c r="M156" s="167">
        <v>0.36116095145147309</v>
      </c>
      <c r="N156" s="82" t="s">
        <v>416</v>
      </c>
      <c r="O156" s="54" t="s">
        <v>43</v>
      </c>
      <c r="P156" s="82"/>
      <c r="Q156" s="49">
        <v>400</v>
      </c>
      <c r="R156" s="49">
        <v>425</v>
      </c>
      <c r="S156" s="49">
        <v>450</v>
      </c>
      <c r="T156" s="49">
        <v>475</v>
      </c>
      <c r="U156" s="49">
        <v>500</v>
      </c>
      <c r="V156" s="49">
        <v>525</v>
      </c>
      <c r="W156" s="49">
        <v>550</v>
      </c>
      <c r="X156" s="50" t="s">
        <v>321</v>
      </c>
      <c r="Y156" s="115"/>
      <c r="Z156" s="119">
        <v>144.23076923076923</v>
      </c>
      <c r="AA156" s="99">
        <v>153.84615384615384</v>
      </c>
      <c r="AB156" s="99">
        <v>163.46153846153845</v>
      </c>
      <c r="AC156" s="99">
        <v>173.07692307692307</v>
      </c>
      <c r="AD156" s="99">
        <v>182.69230769230768</v>
      </c>
      <c r="AE156" s="99">
        <v>192.30769230769229</v>
      </c>
      <c r="AF156" s="99">
        <v>201.92307692307691</v>
      </c>
      <c r="AG156" s="99">
        <v>211.53846153846152</v>
      </c>
      <c r="AH156" s="50" t="s">
        <v>331</v>
      </c>
      <c r="AI156" s="134"/>
      <c r="AJ156" s="129"/>
      <c r="AK156" s="73"/>
      <c r="AL156" s="75"/>
      <c r="AM156" s="119">
        <v>186.04651162790699</v>
      </c>
      <c r="AN156" s="99">
        <v>197.67441860465118</v>
      </c>
      <c r="AO156" s="99">
        <v>209.30232558139537</v>
      </c>
      <c r="AP156" s="99">
        <v>220.93023255813955</v>
      </c>
      <c r="AQ156" s="99">
        <v>232.55813953488374</v>
      </c>
      <c r="AR156" s="99">
        <v>244.18604651162792</v>
      </c>
      <c r="AS156" s="99">
        <v>255.81395348837211</v>
      </c>
      <c r="AT156" s="52" t="s">
        <v>460</v>
      </c>
      <c r="AU156" s="70" t="s">
        <v>654</v>
      </c>
      <c r="AV156" s="52" t="s">
        <v>461</v>
      </c>
      <c r="AW156" s="52" t="s">
        <v>655</v>
      </c>
      <c r="AX156" s="72"/>
      <c r="AY156" s="80"/>
    </row>
    <row r="157" spans="1:51" ht="15" x14ac:dyDescent="0.2">
      <c r="A157" s="741"/>
      <c r="B157" s="41" t="s">
        <v>125</v>
      </c>
      <c r="C157" s="88">
        <v>216</v>
      </c>
      <c r="D157" s="49">
        <v>222</v>
      </c>
      <c r="E157" s="89">
        <v>70</v>
      </c>
      <c r="F157" s="63">
        <v>3.3</v>
      </c>
      <c r="G157" s="61">
        <v>36.730945821854917</v>
      </c>
      <c r="H157" s="62">
        <v>0.65590974681883785</v>
      </c>
      <c r="I157" s="165">
        <v>3.0857142857142859</v>
      </c>
      <c r="J157" s="61">
        <v>162.03703703703704</v>
      </c>
      <c r="K157" s="166">
        <v>56.879999999999995</v>
      </c>
      <c r="L157" s="122">
        <v>6.4935064935064846E-2</v>
      </c>
      <c r="M157" s="167">
        <v>0.37540799999999991</v>
      </c>
      <c r="N157" s="82" t="s">
        <v>62</v>
      </c>
      <c r="O157" s="54" t="s">
        <v>17</v>
      </c>
      <c r="P157" s="82" t="s">
        <v>19</v>
      </c>
      <c r="Q157" s="49">
        <v>400</v>
      </c>
      <c r="R157" s="49">
        <v>425</v>
      </c>
      <c r="S157" s="49">
        <v>450</v>
      </c>
      <c r="T157" s="49">
        <v>475</v>
      </c>
      <c r="U157" s="49">
        <v>500</v>
      </c>
      <c r="V157" s="49">
        <v>525</v>
      </c>
      <c r="W157" s="49">
        <v>550</v>
      </c>
      <c r="X157" s="50" t="s">
        <v>322</v>
      </c>
      <c r="Y157" s="114" t="s">
        <v>323</v>
      </c>
      <c r="Z157" s="119">
        <v>148.8095238095238</v>
      </c>
      <c r="AA157" s="99">
        <v>158.73015873015873</v>
      </c>
      <c r="AB157" s="99">
        <v>168.65079365079364</v>
      </c>
      <c r="AC157" s="99">
        <v>178.57142857142858</v>
      </c>
      <c r="AD157" s="99">
        <v>188.49206349206349</v>
      </c>
      <c r="AE157" s="99">
        <v>198.4126984126984</v>
      </c>
      <c r="AF157" s="99">
        <v>208.33333333333334</v>
      </c>
      <c r="AG157" s="99">
        <v>218.25396825396825</v>
      </c>
      <c r="AH157" s="50" t="s">
        <v>330</v>
      </c>
      <c r="AI157" s="134" t="s">
        <v>291</v>
      </c>
      <c r="AJ157" s="129">
        <v>17</v>
      </c>
      <c r="AK157" s="73">
        <v>17</v>
      </c>
      <c r="AL157" s="75">
        <v>15</v>
      </c>
      <c r="AM157" s="119">
        <v>186.04651162790699</v>
      </c>
      <c r="AN157" s="99">
        <v>197.67441860465118</v>
      </c>
      <c r="AO157" s="99">
        <v>209.30232558139537</v>
      </c>
      <c r="AP157" s="99">
        <v>220.93023255813955</v>
      </c>
      <c r="AQ157" s="99">
        <v>232.55813953488374</v>
      </c>
      <c r="AR157" s="99">
        <v>244.18604651162792</v>
      </c>
      <c r="AS157" s="99">
        <v>255.81395348837211</v>
      </c>
      <c r="AT157" s="52" t="s">
        <v>464</v>
      </c>
      <c r="AU157" s="70" t="s">
        <v>654</v>
      </c>
      <c r="AV157" s="52" t="s">
        <v>465</v>
      </c>
      <c r="AW157" s="52" t="s">
        <v>656</v>
      </c>
      <c r="AX157" s="52"/>
      <c r="AY157" s="54"/>
    </row>
    <row r="158" spans="1:51" ht="15" x14ac:dyDescent="0.2">
      <c r="A158" s="741"/>
      <c r="B158" s="41" t="s">
        <v>218</v>
      </c>
      <c r="C158" s="88">
        <v>160</v>
      </c>
      <c r="D158" s="49">
        <v>216</v>
      </c>
      <c r="E158" s="89">
        <v>63</v>
      </c>
      <c r="F158" s="63">
        <v>2.92</v>
      </c>
      <c r="G158" s="61">
        <v>46.913116907487343</v>
      </c>
      <c r="H158" s="62">
        <v>0.83773423049084539</v>
      </c>
      <c r="I158" s="165">
        <v>2.5396825396825395</v>
      </c>
      <c r="J158" s="61">
        <v>177.1875</v>
      </c>
      <c r="K158" s="166">
        <v>48.954509496061739</v>
      </c>
      <c r="L158" s="122">
        <v>0.13024570558817136</v>
      </c>
      <c r="M158" s="167">
        <v>0.31766037273000058</v>
      </c>
      <c r="N158" s="82" t="s">
        <v>287</v>
      </c>
      <c r="O158" s="54" t="s">
        <v>287</v>
      </c>
      <c r="P158" s="82" t="s">
        <v>27</v>
      </c>
      <c r="Q158" s="49">
        <v>400</v>
      </c>
      <c r="R158" s="49">
        <v>425</v>
      </c>
      <c r="S158" s="49">
        <v>450</v>
      </c>
      <c r="T158" s="49">
        <v>475</v>
      </c>
      <c r="U158" s="49">
        <v>500</v>
      </c>
      <c r="V158" s="49">
        <v>525</v>
      </c>
      <c r="W158" s="49">
        <v>550</v>
      </c>
      <c r="X158" s="50" t="s">
        <v>321</v>
      </c>
      <c r="Y158" s="115"/>
      <c r="Z158" s="119">
        <v>144.23076923076923</v>
      </c>
      <c r="AA158" s="99">
        <v>153.84615384615384</v>
      </c>
      <c r="AB158" s="99">
        <v>163.46153846153845</v>
      </c>
      <c r="AC158" s="99">
        <v>173.07692307692307</v>
      </c>
      <c r="AD158" s="99">
        <v>182.69230769230768</v>
      </c>
      <c r="AE158" s="99">
        <v>192.30769230769229</v>
      </c>
      <c r="AF158" s="99">
        <v>201.92307692307691</v>
      </c>
      <c r="AG158" s="99">
        <v>211.53846153846152</v>
      </c>
      <c r="AH158" s="50" t="s">
        <v>331</v>
      </c>
      <c r="AI158" s="134" t="s">
        <v>291</v>
      </c>
      <c r="AJ158" s="129">
        <v>17</v>
      </c>
      <c r="AK158" s="73">
        <v>17</v>
      </c>
      <c r="AL158" s="75">
        <v>15</v>
      </c>
      <c r="AM158" s="119">
        <v>186.04651162790699</v>
      </c>
      <c r="AN158" s="99">
        <v>197.67441860465118</v>
      </c>
      <c r="AO158" s="99">
        <v>209.30232558139537</v>
      </c>
      <c r="AP158" s="99">
        <v>220.93023255813955</v>
      </c>
      <c r="AQ158" s="99">
        <v>232.55813953488374</v>
      </c>
      <c r="AR158" s="99">
        <v>244.18604651162792</v>
      </c>
      <c r="AS158" s="99">
        <v>255.81395348837211</v>
      </c>
      <c r="AT158" s="52" t="s">
        <v>460</v>
      </c>
      <c r="AU158" s="70" t="s">
        <v>654</v>
      </c>
      <c r="AV158" s="52" t="s">
        <v>461</v>
      </c>
      <c r="AW158" s="52" t="s">
        <v>657</v>
      </c>
      <c r="AX158" s="52"/>
      <c r="AY158" s="54"/>
    </row>
    <row r="159" spans="1:51" ht="15" x14ac:dyDescent="0.2">
      <c r="A159" s="741"/>
      <c r="B159" s="41" t="s">
        <v>219</v>
      </c>
      <c r="C159" s="88">
        <v>180</v>
      </c>
      <c r="D159" s="49">
        <v>216</v>
      </c>
      <c r="E159" s="89">
        <v>63</v>
      </c>
      <c r="F159" s="63">
        <v>3.13</v>
      </c>
      <c r="G159" s="61">
        <v>40.829241903050971</v>
      </c>
      <c r="H159" s="62">
        <v>0.72909360541162449</v>
      </c>
      <c r="I159" s="165">
        <v>2.8571428571428572</v>
      </c>
      <c r="J159" s="61">
        <v>157.5</v>
      </c>
      <c r="K159" s="166">
        <v>51.924098451489741</v>
      </c>
      <c r="L159" s="122">
        <v>8.7174806024646223E-2</v>
      </c>
      <c r="M159" s="167">
        <v>0.36116095145147309</v>
      </c>
      <c r="N159" s="82" t="s">
        <v>287</v>
      </c>
      <c r="O159" s="54" t="s">
        <v>287</v>
      </c>
      <c r="P159" s="82" t="s">
        <v>27</v>
      </c>
      <c r="Q159" s="49">
        <v>400</v>
      </c>
      <c r="R159" s="49">
        <v>425</v>
      </c>
      <c r="S159" s="49">
        <v>450</v>
      </c>
      <c r="T159" s="49">
        <v>475</v>
      </c>
      <c r="U159" s="49">
        <v>500</v>
      </c>
      <c r="V159" s="49">
        <v>525</v>
      </c>
      <c r="W159" s="49">
        <v>550</v>
      </c>
      <c r="X159" s="50" t="s">
        <v>321</v>
      </c>
      <c r="Y159" s="115"/>
      <c r="Z159" s="119">
        <v>144.23076923076923</v>
      </c>
      <c r="AA159" s="99">
        <v>153.84615384615384</v>
      </c>
      <c r="AB159" s="99">
        <v>163.46153846153845</v>
      </c>
      <c r="AC159" s="99">
        <v>173.07692307692307</v>
      </c>
      <c r="AD159" s="99">
        <v>182.69230769230768</v>
      </c>
      <c r="AE159" s="99">
        <v>192.30769230769229</v>
      </c>
      <c r="AF159" s="99">
        <v>201.92307692307691</v>
      </c>
      <c r="AG159" s="99">
        <v>211.53846153846152</v>
      </c>
      <c r="AH159" s="50" t="s">
        <v>331</v>
      </c>
      <c r="AI159" s="134" t="s">
        <v>291</v>
      </c>
      <c r="AJ159" s="129">
        <v>17</v>
      </c>
      <c r="AK159" s="73">
        <v>17</v>
      </c>
      <c r="AL159" s="75">
        <v>15</v>
      </c>
      <c r="AM159" s="119">
        <v>186.04651162790699</v>
      </c>
      <c r="AN159" s="99">
        <v>197.67441860465118</v>
      </c>
      <c r="AO159" s="99">
        <v>209.30232558139537</v>
      </c>
      <c r="AP159" s="99">
        <v>220.93023255813955</v>
      </c>
      <c r="AQ159" s="99">
        <v>232.55813953488374</v>
      </c>
      <c r="AR159" s="99">
        <v>244.18604651162792</v>
      </c>
      <c r="AS159" s="99">
        <v>255.81395348837211</v>
      </c>
      <c r="AT159" s="52" t="s">
        <v>460</v>
      </c>
      <c r="AU159" s="70" t="s">
        <v>654</v>
      </c>
      <c r="AV159" s="52" t="s">
        <v>461</v>
      </c>
      <c r="AW159" s="52" t="s">
        <v>655</v>
      </c>
      <c r="AX159" s="52"/>
      <c r="AY159" s="54"/>
    </row>
    <row r="160" spans="1:51" ht="15" x14ac:dyDescent="0.2">
      <c r="A160" s="741" t="s">
        <v>126</v>
      </c>
      <c r="B160" s="41" t="s">
        <v>439</v>
      </c>
      <c r="C160" s="88">
        <v>120</v>
      </c>
      <c r="D160" s="49">
        <v>190</v>
      </c>
      <c r="E160" s="89">
        <v>51</v>
      </c>
      <c r="F160" s="63">
        <v>2.35</v>
      </c>
      <c r="G160" s="61">
        <v>63.377093707559972</v>
      </c>
      <c r="H160" s="62">
        <v>1.1317338162064281</v>
      </c>
      <c r="I160" s="165">
        <v>2.3529411764705883</v>
      </c>
      <c r="J160" s="61">
        <v>135.46875</v>
      </c>
      <c r="K160" s="166">
        <v>42.395848853396004</v>
      </c>
      <c r="L160" s="122">
        <v>-1.2515644555694573E-3</v>
      </c>
      <c r="M160" s="167">
        <v>0.31256547389954698</v>
      </c>
      <c r="N160" s="82" t="s">
        <v>442</v>
      </c>
      <c r="O160" s="54" t="s">
        <v>39</v>
      </c>
      <c r="P160" s="182"/>
      <c r="Q160" s="177">
        <v>350</v>
      </c>
      <c r="R160" s="177">
        <v>375</v>
      </c>
      <c r="S160" s="177">
        <v>400</v>
      </c>
      <c r="T160" s="177">
        <v>425</v>
      </c>
      <c r="U160" s="177">
        <v>450</v>
      </c>
      <c r="V160" s="177">
        <v>475</v>
      </c>
      <c r="W160" s="177">
        <v>500</v>
      </c>
      <c r="X160" s="60"/>
      <c r="Y160" s="115"/>
      <c r="Z160" s="183"/>
      <c r="AA160" s="184"/>
      <c r="AB160" s="184"/>
      <c r="AC160" s="184"/>
      <c r="AD160" s="184"/>
      <c r="AE160" s="184"/>
      <c r="AF160" s="184"/>
      <c r="AG160" s="184"/>
      <c r="AH160" s="60"/>
      <c r="AI160" s="134"/>
      <c r="AJ160" s="129"/>
      <c r="AK160" s="73"/>
      <c r="AL160" s="75"/>
      <c r="AM160" s="119">
        <v>162.79069767441862</v>
      </c>
      <c r="AN160" s="99">
        <v>174.41860465116281</v>
      </c>
      <c r="AO160" s="99">
        <v>186.04651162790699</v>
      </c>
      <c r="AP160" s="99">
        <v>197.67441860465118</v>
      </c>
      <c r="AQ160" s="99">
        <v>209.30232558139537</v>
      </c>
      <c r="AR160" s="99">
        <v>220.93023255813955</v>
      </c>
      <c r="AS160" s="99">
        <v>232.55813953488374</v>
      </c>
      <c r="AT160" s="52" t="s">
        <v>457</v>
      </c>
      <c r="AU160" s="70" t="s">
        <v>652</v>
      </c>
      <c r="AV160" s="76"/>
      <c r="AW160" s="76"/>
      <c r="AX160" s="52"/>
      <c r="AY160" s="54"/>
    </row>
    <row r="161" spans="1:51" ht="15" x14ac:dyDescent="0.2">
      <c r="A161" s="741"/>
      <c r="B161" s="41" t="s">
        <v>440</v>
      </c>
      <c r="C161" s="88">
        <v>140</v>
      </c>
      <c r="D161" s="49">
        <v>190</v>
      </c>
      <c r="E161" s="89">
        <v>51</v>
      </c>
      <c r="F161" s="63">
        <v>2.85</v>
      </c>
      <c r="G161" s="61">
        <v>58.479532163742689</v>
      </c>
      <c r="H161" s="62">
        <v>1.0442773600668338</v>
      </c>
      <c r="I161" s="165">
        <v>2.7450980392156863</v>
      </c>
      <c r="J161" s="61">
        <v>157.58609693877551</v>
      </c>
      <c r="K161" s="166">
        <v>45.792750517958623</v>
      </c>
      <c r="L161" s="122">
        <v>3.6807705538355717E-2</v>
      </c>
      <c r="M161" s="167">
        <v>0.30169341517713916</v>
      </c>
      <c r="N161" s="82" t="s">
        <v>442</v>
      </c>
      <c r="O161" s="54" t="s">
        <v>39</v>
      </c>
      <c r="P161" s="182"/>
      <c r="Q161" s="177">
        <v>475</v>
      </c>
      <c r="R161" s="177">
        <v>500</v>
      </c>
      <c r="S161" s="177">
        <v>525</v>
      </c>
      <c r="T161" s="177">
        <v>550</v>
      </c>
      <c r="U161" s="177">
        <v>575</v>
      </c>
      <c r="V161" s="177">
        <v>600</v>
      </c>
      <c r="W161" s="177">
        <v>625</v>
      </c>
      <c r="X161" s="60"/>
      <c r="Y161" s="115"/>
      <c r="Z161" s="183"/>
      <c r="AA161" s="184"/>
      <c r="AB161" s="184"/>
      <c r="AC161" s="184"/>
      <c r="AD161" s="184"/>
      <c r="AE161" s="184"/>
      <c r="AF161" s="184"/>
      <c r="AG161" s="184"/>
      <c r="AH161" s="60"/>
      <c r="AI161" s="134"/>
      <c r="AJ161" s="129"/>
      <c r="AK161" s="73"/>
      <c r="AL161" s="75"/>
      <c r="AM161" s="119">
        <v>220.93023255813955</v>
      </c>
      <c r="AN161" s="99">
        <v>232.55813953488374</v>
      </c>
      <c r="AO161" s="99">
        <v>244.18604651162792</v>
      </c>
      <c r="AP161" s="99">
        <v>255.81395348837211</v>
      </c>
      <c r="AQ161" s="99">
        <v>267.44186046511629</v>
      </c>
      <c r="AR161" s="99">
        <v>279.06976744186045</v>
      </c>
      <c r="AS161" s="99">
        <v>290.69767441860466</v>
      </c>
      <c r="AT161" s="52" t="s">
        <v>457</v>
      </c>
      <c r="AU161" s="70" t="s">
        <v>654</v>
      </c>
      <c r="AV161" s="76"/>
      <c r="AW161" s="76"/>
      <c r="AX161" s="52"/>
      <c r="AY161" s="54"/>
    </row>
    <row r="162" spans="1:51" ht="15" x14ac:dyDescent="0.2">
      <c r="A162" s="741"/>
      <c r="B162" s="41" t="s">
        <v>441</v>
      </c>
      <c r="C162" s="88">
        <v>160</v>
      </c>
      <c r="D162" s="49">
        <v>190</v>
      </c>
      <c r="E162" s="89">
        <v>51</v>
      </c>
      <c r="F162" s="63">
        <v>3.35</v>
      </c>
      <c r="G162" s="61">
        <v>53.46402316774337</v>
      </c>
      <c r="H162" s="62">
        <v>0.95471469942398879</v>
      </c>
      <c r="I162" s="165">
        <v>3.1372549019607843</v>
      </c>
      <c r="J162" s="61">
        <v>174.17410714285714</v>
      </c>
      <c r="K162" s="166">
        <v>48.954509496061739</v>
      </c>
      <c r="L162" s="122">
        <v>6.3505999414691289E-2</v>
      </c>
      <c r="M162" s="167">
        <v>0.30012633926343735</v>
      </c>
      <c r="N162" s="82" t="s">
        <v>442</v>
      </c>
      <c r="O162" s="54" t="s">
        <v>39</v>
      </c>
      <c r="P162" s="182"/>
      <c r="Q162" s="177">
        <v>600</v>
      </c>
      <c r="R162" s="177">
        <v>625</v>
      </c>
      <c r="S162" s="177">
        <v>650</v>
      </c>
      <c r="T162" s="177">
        <v>675</v>
      </c>
      <c r="U162" s="177">
        <v>700</v>
      </c>
      <c r="V162" s="177">
        <v>725</v>
      </c>
      <c r="W162" s="177">
        <v>750</v>
      </c>
      <c r="X162" s="60"/>
      <c r="Y162" s="115"/>
      <c r="Z162" s="183"/>
      <c r="AA162" s="184"/>
      <c r="AB162" s="184"/>
      <c r="AC162" s="184"/>
      <c r="AD162" s="184"/>
      <c r="AE162" s="184"/>
      <c r="AF162" s="184"/>
      <c r="AG162" s="184"/>
      <c r="AH162" s="60"/>
      <c r="AI162" s="134"/>
      <c r="AJ162" s="129"/>
      <c r="AK162" s="73"/>
      <c r="AL162" s="75"/>
      <c r="AM162" s="119">
        <v>279.06976744186045</v>
      </c>
      <c r="AN162" s="99">
        <v>290.69767441860466</v>
      </c>
      <c r="AO162" s="99">
        <v>302.32558139534888</v>
      </c>
      <c r="AP162" s="99">
        <v>313.95348837209303</v>
      </c>
      <c r="AQ162" s="99">
        <v>325.58139534883725</v>
      </c>
      <c r="AR162" s="99">
        <v>337.2093023255814</v>
      </c>
      <c r="AS162" s="99">
        <v>348.83720930232562</v>
      </c>
      <c r="AT162" s="52" t="s">
        <v>457</v>
      </c>
      <c r="AU162" s="70" t="s">
        <v>654</v>
      </c>
      <c r="AV162" s="76"/>
      <c r="AW162" s="76"/>
      <c r="AX162" s="52"/>
      <c r="AY162" s="54"/>
    </row>
    <row r="163" spans="1:51" ht="15" x14ac:dyDescent="0.2">
      <c r="A163" s="741"/>
      <c r="B163" s="41" t="s">
        <v>526</v>
      </c>
      <c r="C163" s="88">
        <v>160</v>
      </c>
      <c r="D163" s="49">
        <v>200</v>
      </c>
      <c r="E163" s="89">
        <v>57</v>
      </c>
      <c r="F163" s="63">
        <v>2.97</v>
      </c>
      <c r="G163" s="61">
        <v>51.015202530354038</v>
      </c>
      <c r="H163" s="62">
        <v>0.91098575947060778</v>
      </c>
      <c r="I163" s="165">
        <v>2.807017543859649</v>
      </c>
      <c r="J163" s="61">
        <v>163.17522321428575</v>
      </c>
      <c r="K163" s="166">
        <v>48.954509496061739</v>
      </c>
      <c r="L163" s="122">
        <v>5.4876247858704111E-2</v>
      </c>
      <c r="M163" s="167">
        <v>0.31743134578498977</v>
      </c>
      <c r="N163" s="82" t="s">
        <v>39</v>
      </c>
      <c r="O163" s="54" t="s">
        <v>39</v>
      </c>
      <c r="P163" s="182"/>
      <c r="Q163" s="177">
        <v>450</v>
      </c>
      <c r="R163" s="177">
        <v>475</v>
      </c>
      <c r="S163" s="177">
        <v>500</v>
      </c>
      <c r="T163" s="177">
        <v>525</v>
      </c>
      <c r="U163" s="177">
        <v>550</v>
      </c>
      <c r="V163" s="177">
        <v>575</v>
      </c>
      <c r="W163" s="177">
        <v>600</v>
      </c>
      <c r="X163" s="60"/>
      <c r="Y163" s="115"/>
      <c r="Z163" s="183"/>
      <c r="AA163" s="184"/>
      <c r="AB163" s="184"/>
      <c r="AC163" s="184"/>
      <c r="AD163" s="184"/>
      <c r="AE163" s="184"/>
      <c r="AF163" s="184"/>
      <c r="AG163" s="184"/>
      <c r="AH163" s="60"/>
      <c r="AI163" s="134"/>
      <c r="AJ163" s="129"/>
      <c r="AK163" s="73"/>
      <c r="AL163" s="75"/>
      <c r="AM163" s="119">
        <v>209.30232558139537</v>
      </c>
      <c r="AN163" s="99">
        <v>220.93023255813955</v>
      </c>
      <c r="AO163" s="99">
        <v>232.55813953488374</v>
      </c>
      <c r="AP163" s="99">
        <v>244.18604651162792</v>
      </c>
      <c r="AQ163" s="99">
        <v>255.81395348837211</v>
      </c>
      <c r="AR163" s="99">
        <v>267.44186046511629</v>
      </c>
      <c r="AS163" s="99">
        <v>279.06976744186045</v>
      </c>
      <c r="AT163" s="52" t="s">
        <v>459</v>
      </c>
      <c r="AU163" s="70" t="s">
        <v>654</v>
      </c>
      <c r="AV163" s="52" t="s">
        <v>458</v>
      </c>
      <c r="AW163" s="52" t="s">
        <v>655</v>
      </c>
      <c r="AX163" s="52"/>
      <c r="AY163" s="54"/>
    </row>
    <row r="164" spans="1:51" ht="15" x14ac:dyDescent="0.2">
      <c r="A164" s="741"/>
      <c r="B164" s="41" t="s">
        <v>516</v>
      </c>
      <c r="C164" s="88">
        <v>165</v>
      </c>
      <c r="D164" s="49">
        <v>222</v>
      </c>
      <c r="E164" s="89">
        <v>70</v>
      </c>
      <c r="F164" s="64">
        <v>2.95</v>
      </c>
      <c r="G164" s="61">
        <v>34.47285262855501</v>
      </c>
      <c r="H164" s="62">
        <v>0.6155866540813395</v>
      </c>
      <c r="I164" s="165">
        <v>2.3571428571428572</v>
      </c>
      <c r="J164" s="61">
        <v>159.09090909090909</v>
      </c>
      <c r="K164" s="166">
        <v>49.713539403265187</v>
      </c>
      <c r="L164" s="122">
        <v>0.20096852300242132</v>
      </c>
      <c r="M164" s="167">
        <v>0.39107984330568624</v>
      </c>
      <c r="N164" s="82" t="s">
        <v>4</v>
      </c>
      <c r="O164" s="54" t="s">
        <v>4</v>
      </c>
      <c r="P164" s="82" t="s">
        <v>19</v>
      </c>
      <c r="Q164" s="49">
        <v>300</v>
      </c>
      <c r="R164" s="49">
        <v>325</v>
      </c>
      <c r="S164" s="49">
        <v>350</v>
      </c>
      <c r="T164" s="49">
        <v>375</v>
      </c>
      <c r="U164" s="49">
        <v>400</v>
      </c>
      <c r="V164" s="49">
        <v>425</v>
      </c>
      <c r="W164" s="49">
        <v>450</v>
      </c>
      <c r="X164" s="50" t="s">
        <v>322</v>
      </c>
      <c r="Y164" s="114" t="s">
        <v>323</v>
      </c>
      <c r="Z164" s="119">
        <v>109.12698412698413</v>
      </c>
      <c r="AA164" s="99">
        <v>119.04761904761905</v>
      </c>
      <c r="AB164" s="99">
        <v>128.96825396825398</v>
      </c>
      <c r="AC164" s="99">
        <v>138.88888888888889</v>
      </c>
      <c r="AD164" s="99">
        <v>148.8095238095238</v>
      </c>
      <c r="AE164" s="99">
        <v>158.73015873015873</v>
      </c>
      <c r="AF164" s="99">
        <v>168.65079365079364</v>
      </c>
      <c r="AG164" s="99">
        <v>178.57142857142858</v>
      </c>
      <c r="AH164" s="50" t="s">
        <v>330</v>
      </c>
      <c r="AI164" s="134" t="s">
        <v>291</v>
      </c>
      <c r="AJ164" s="129">
        <v>17</v>
      </c>
      <c r="AK164" s="73">
        <v>12</v>
      </c>
      <c r="AL164" s="75">
        <v>12</v>
      </c>
      <c r="AM164" s="119">
        <v>139.53488372093022</v>
      </c>
      <c r="AN164" s="99">
        <v>151.16279069767444</v>
      </c>
      <c r="AO164" s="99">
        <v>162.79069767441862</v>
      </c>
      <c r="AP164" s="99">
        <v>174.41860465116281</v>
      </c>
      <c r="AQ164" s="99">
        <v>186.04651162790699</v>
      </c>
      <c r="AR164" s="99">
        <v>197.67441860465118</v>
      </c>
      <c r="AS164" s="99">
        <v>209.30232558139537</v>
      </c>
      <c r="AT164" s="52" t="s">
        <v>464</v>
      </c>
      <c r="AU164" s="70" t="s">
        <v>654</v>
      </c>
      <c r="AV164" s="52" t="s">
        <v>465</v>
      </c>
      <c r="AW164" s="52" t="s">
        <v>657</v>
      </c>
      <c r="AX164" s="52"/>
      <c r="AY164" s="54"/>
    </row>
    <row r="165" spans="1:51" ht="15" x14ac:dyDescent="0.2">
      <c r="A165" s="741"/>
      <c r="B165" s="41" t="s">
        <v>517</v>
      </c>
      <c r="C165" s="88">
        <v>185</v>
      </c>
      <c r="D165" s="49">
        <v>240</v>
      </c>
      <c r="E165" s="89">
        <v>76</v>
      </c>
      <c r="F165" s="64">
        <v>2.78</v>
      </c>
      <c r="G165" s="61">
        <v>42.052688784224422</v>
      </c>
      <c r="H165" s="62">
        <v>0.7509408711468647</v>
      </c>
      <c r="I165" s="165">
        <v>2.4342105263157894</v>
      </c>
      <c r="J165" s="61">
        <v>181.19691119691123</v>
      </c>
      <c r="K165" s="166">
        <v>52.640326746706272</v>
      </c>
      <c r="L165" s="122">
        <v>0.12438470276410447</v>
      </c>
      <c r="M165" s="167">
        <v>0.33178324161648715</v>
      </c>
      <c r="N165" s="82" t="s">
        <v>4</v>
      </c>
      <c r="O165" s="54" t="s">
        <v>4</v>
      </c>
      <c r="P165" s="82" t="s">
        <v>27</v>
      </c>
      <c r="Q165" s="49">
        <v>325</v>
      </c>
      <c r="R165" s="49">
        <v>350</v>
      </c>
      <c r="S165" s="49">
        <v>375</v>
      </c>
      <c r="T165" s="49">
        <v>400</v>
      </c>
      <c r="U165" s="49">
        <v>425</v>
      </c>
      <c r="V165" s="49">
        <v>450</v>
      </c>
      <c r="W165" s="49">
        <v>475</v>
      </c>
      <c r="X165" s="50" t="s">
        <v>324</v>
      </c>
      <c r="Y165" s="114" t="s">
        <v>325</v>
      </c>
      <c r="Z165" s="119">
        <v>126.58227848101265</v>
      </c>
      <c r="AA165" s="99">
        <v>137.13080168776369</v>
      </c>
      <c r="AB165" s="99">
        <v>147.67932489451476</v>
      </c>
      <c r="AC165" s="99">
        <v>158.22784810126581</v>
      </c>
      <c r="AD165" s="99">
        <v>168.77637130801688</v>
      </c>
      <c r="AE165" s="99">
        <v>179.32489451476792</v>
      </c>
      <c r="AF165" s="99">
        <v>189.87341772151899</v>
      </c>
      <c r="AG165" s="99">
        <v>200.42194092827003</v>
      </c>
      <c r="AH165" s="50" t="s">
        <v>329</v>
      </c>
      <c r="AI165" s="134"/>
      <c r="AJ165" s="129"/>
      <c r="AK165" s="73"/>
      <c r="AL165" s="75"/>
      <c r="AM165" s="183"/>
      <c r="AN165" s="184"/>
      <c r="AO165" s="184"/>
      <c r="AP165" s="184"/>
      <c r="AQ165" s="184"/>
      <c r="AR165" s="184"/>
      <c r="AS165" s="184"/>
      <c r="AT165" s="76"/>
      <c r="AU165" s="188"/>
      <c r="AV165" s="76"/>
      <c r="AW165" s="76"/>
      <c r="AX165" s="52"/>
      <c r="AY165" s="54"/>
    </row>
    <row r="166" spans="1:51" ht="15" x14ac:dyDescent="0.2">
      <c r="A166" s="741"/>
      <c r="B166" s="41" t="s">
        <v>438</v>
      </c>
      <c r="C166" s="88">
        <v>200</v>
      </c>
      <c r="D166" s="49">
        <v>240</v>
      </c>
      <c r="E166" s="89">
        <v>76</v>
      </c>
      <c r="F166" s="64">
        <v>2.5</v>
      </c>
      <c r="G166" s="61">
        <v>40</v>
      </c>
      <c r="H166" s="62">
        <v>0.7142857142857143</v>
      </c>
      <c r="I166" s="165">
        <v>2.6315789473684212</v>
      </c>
      <c r="J166" s="61">
        <v>128.92857142857142</v>
      </c>
      <c r="K166" s="166">
        <v>54.732805519176516</v>
      </c>
      <c r="L166" s="122">
        <v>-5.2631578947368494E-2</v>
      </c>
      <c r="M166" s="167">
        <v>0.40329435645709011</v>
      </c>
      <c r="N166" s="82" t="s">
        <v>67</v>
      </c>
      <c r="O166" s="54" t="s">
        <v>443</v>
      </c>
      <c r="P166" s="82" t="s">
        <v>19</v>
      </c>
      <c r="Q166" s="49">
        <v>250</v>
      </c>
      <c r="R166" s="49">
        <v>275</v>
      </c>
      <c r="S166" s="49">
        <v>300</v>
      </c>
      <c r="T166" s="49">
        <v>325</v>
      </c>
      <c r="U166" s="49">
        <v>350</v>
      </c>
      <c r="V166" s="49">
        <v>375</v>
      </c>
      <c r="W166" s="49">
        <v>400</v>
      </c>
      <c r="X166" s="50" t="s">
        <v>324</v>
      </c>
      <c r="Y166" s="114" t="s">
        <v>325</v>
      </c>
      <c r="Z166" s="119">
        <v>94.936708860759495</v>
      </c>
      <c r="AA166" s="99">
        <v>105.48523206751054</v>
      </c>
      <c r="AB166" s="99">
        <v>116.03375527426159</v>
      </c>
      <c r="AC166" s="99">
        <v>126.58227848101265</v>
      </c>
      <c r="AD166" s="99">
        <v>137.13080168776369</v>
      </c>
      <c r="AE166" s="99">
        <v>147.67932489451476</v>
      </c>
      <c r="AF166" s="99">
        <v>158.22784810126581</v>
      </c>
      <c r="AG166" s="99">
        <v>168.77637130801688</v>
      </c>
      <c r="AH166" s="50" t="s">
        <v>329</v>
      </c>
      <c r="AI166" s="134" t="s">
        <v>291</v>
      </c>
      <c r="AJ166" s="129">
        <v>17</v>
      </c>
      <c r="AK166" s="73">
        <v>17</v>
      </c>
      <c r="AL166" s="75">
        <v>10</v>
      </c>
      <c r="AM166" s="174">
        <v>116.27906976744187</v>
      </c>
      <c r="AN166" s="175">
        <v>127.90697674418605</v>
      </c>
      <c r="AO166" s="175">
        <v>139.53488372093022</v>
      </c>
      <c r="AP166" s="175">
        <v>151.16279069767444</v>
      </c>
      <c r="AQ166" s="175">
        <v>162.79069767441862</v>
      </c>
      <c r="AR166" s="175">
        <v>174.41860465116281</v>
      </c>
      <c r="AS166" s="175">
        <v>186.04651162790699</v>
      </c>
      <c r="AT166" s="76"/>
      <c r="AU166" s="176" t="s">
        <v>652</v>
      </c>
      <c r="AV166" s="76"/>
      <c r="AW166" s="177" t="s">
        <v>653</v>
      </c>
      <c r="AX166" s="52"/>
      <c r="AY166" s="54"/>
    </row>
    <row r="167" spans="1:51" ht="15" x14ac:dyDescent="0.2">
      <c r="A167" s="103" t="s">
        <v>220</v>
      </c>
      <c r="B167" s="41" t="s">
        <v>60</v>
      </c>
      <c r="C167" s="88">
        <v>206</v>
      </c>
      <c r="D167" s="49">
        <v>240</v>
      </c>
      <c r="E167" s="89">
        <v>76</v>
      </c>
      <c r="F167" s="63">
        <v>3.15</v>
      </c>
      <c r="G167" s="61">
        <v>32.753842277651806</v>
      </c>
      <c r="H167" s="62">
        <v>0.58489004067235373</v>
      </c>
      <c r="I167" s="165">
        <v>2.7105263157894739</v>
      </c>
      <c r="J167" s="61">
        <v>162.72538141470181</v>
      </c>
      <c r="K167" s="166">
        <v>55.547730826740349</v>
      </c>
      <c r="L167" s="122">
        <v>0.1395154553049289</v>
      </c>
      <c r="M167" s="167">
        <v>0.39670525173429133</v>
      </c>
      <c r="N167" s="82" t="s">
        <v>287</v>
      </c>
      <c r="O167" s="54" t="s">
        <v>287</v>
      </c>
      <c r="P167" s="82" t="s">
        <v>27</v>
      </c>
      <c r="Q167" s="49">
        <v>325</v>
      </c>
      <c r="R167" s="49">
        <v>350</v>
      </c>
      <c r="S167" s="49">
        <v>375</v>
      </c>
      <c r="T167" s="49">
        <v>400</v>
      </c>
      <c r="U167" s="49">
        <v>425</v>
      </c>
      <c r="V167" s="49">
        <v>450</v>
      </c>
      <c r="W167" s="49">
        <v>475</v>
      </c>
      <c r="X167" s="50" t="s">
        <v>324</v>
      </c>
      <c r="Y167" s="114" t="s">
        <v>325</v>
      </c>
      <c r="Z167" s="119">
        <v>126.58227848101265</v>
      </c>
      <c r="AA167" s="99">
        <v>137.13080168776369</v>
      </c>
      <c r="AB167" s="99">
        <v>147.67932489451476</v>
      </c>
      <c r="AC167" s="99">
        <v>158.22784810126581</v>
      </c>
      <c r="AD167" s="99">
        <v>168.77637130801688</v>
      </c>
      <c r="AE167" s="99">
        <v>179.32489451476792</v>
      </c>
      <c r="AF167" s="99">
        <v>189.87341772151899</v>
      </c>
      <c r="AG167" s="99">
        <v>200.42194092827003</v>
      </c>
      <c r="AH167" s="50" t="s">
        <v>329</v>
      </c>
      <c r="AI167" s="134" t="s">
        <v>291</v>
      </c>
      <c r="AJ167" s="129">
        <v>17</v>
      </c>
      <c r="AK167" s="73">
        <v>17</v>
      </c>
      <c r="AL167" s="75">
        <v>15</v>
      </c>
      <c r="AM167" s="174">
        <v>151.16279069767444</v>
      </c>
      <c r="AN167" s="175">
        <v>162.79069767441862</v>
      </c>
      <c r="AO167" s="175">
        <v>174.41860465116281</v>
      </c>
      <c r="AP167" s="175">
        <v>186.04651162790699</v>
      </c>
      <c r="AQ167" s="175">
        <v>197.67441860465118</v>
      </c>
      <c r="AR167" s="175">
        <v>209.30232558139537</v>
      </c>
      <c r="AS167" s="175">
        <v>220.93023255813955</v>
      </c>
      <c r="AT167" s="76"/>
      <c r="AU167" s="176" t="s">
        <v>654</v>
      </c>
      <c r="AV167" s="76"/>
      <c r="AW167" s="177" t="s">
        <v>657</v>
      </c>
      <c r="AX167" s="52"/>
      <c r="AY167" s="54"/>
    </row>
    <row r="168" spans="1:51" ht="15" x14ac:dyDescent="0.2">
      <c r="A168" s="103" t="s">
        <v>377</v>
      </c>
      <c r="B168" s="107" t="s">
        <v>378</v>
      </c>
      <c r="C168" s="88">
        <v>150</v>
      </c>
      <c r="D168" s="49">
        <v>216</v>
      </c>
      <c r="E168" s="89">
        <v>63</v>
      </c>
      <c r="F168" s="63">
        <v>2.6</v>
      </c>
      <c r="G168" s="61">
        <v>44.378698224852066</v>
      </c>
      <c r="H168" s="62">
        <v>0.79247675401521545</v>
      </c>
      <c r="I168" s="165">
        <v>2.3809523809523809</v>
      </c>
      <c r="J168" s="61">
        <v>141.75</v>
      </c>
      <c r="K168" s="166">
        <v>47.4</v>
      </c>
      <c r="L168" s="122">
        <v>8.4249084249084283E-2</v>
      </c>
      <c r="M168" s="167">
        <v>0.36515555555555562</v>
      </c>
      <c r="N168" s="82" t="s">
        <v>5</v>
      </c>
      <c r="O168" s="54" t="s">
        <v>417</v>
      </c>
      <c r="P168" s="82"/>
      <c r="Q168" s="49">
        <v>300</v>
      </c>
      <c r="R168" s="49">
        <v>325</v>
      </c>
      <c r="S168" s="49">
        <v>350</v>
      </c>
      <c r="T168" s="49">
        <v>375</v>
      </c>
      <c r="U168" s="49">
        <v>400</v>
      </c>
      <c r="V168" s="49">
        <v>425</v>
      </c>
      <c r="W168" s="49">
        <v>450</v>
      </c>
      <c r="X168" s="50" t="s">
        <v>321</v>
      </c>
      <c r="Y168" s="115"/>
      <c r="Z168" s="119">
        <v>105.76923076923076</v>
      </c>
      <c r="AA168" s="99">
        <v>115.38461538461539</v>
      </c>
      <c r="AB168" s="99">
        <v>125</v>
      </c>
      <c r="AC168" s="99">
        <v>134.61538461538461</v>
      </c>
      <c r="AD168" s="99">
        <v>144.23076923076923</v>
      </c>
      <c r="AE168" s="99">
        <v>153.84615384615384</v>
      </c>
      <c r="AF168" s="99">
        <v>163.46153846153845</v>
      </c>
      <c r="AG168" s="99">
        <v>173.07692307692307</v>
      </c>
      <c r="AH168" s="50" t="s">
        <v>331</v>
      </c>
      <c r="AI168" s="134"/>
      <c r="AJ168" s="129"/>
      <c r="AK168" s="73"/>
      <c r="AL168" s="75"/>
      <c r="AM168" s="119">
        <v>139.53488372093022</v>
      </c>
      <c r="AN168" s="99">
        <v>151.16279069767444</v>
      </c>
      <c r="AO168" s="99">
        <v>162.79069767441862</v>
      </c>
      <c r="AP168" s="99">
        <v>174.41860465116281</v>
      </c>
      <c r="AQ168" s="99">
        <v>186.04651162790699</v>
      </c>
      <c r="AR168" s="99">
        <v>197.67441860465118</v>
      </c>
      <c r="AS168" s="99">
        <v>209.30232558139537</v>
      </c>
      <c r="AT168" s="52" t="s">
        <v>460</v>
      </c>
      <c r="AU168" s="70" t="s">
        <v>654</v>
      </c>
      <c r="AV168" s="52" t="s">
        <v>461</v>
      </c>
      <c r="AW168" s="52" t="s">
        <v>655</v>
      </c>
      <c r="AX168" s="72"/>
      <c r="AY168" s="80"/>
    </row>
    <row r="169" spans="1:51" ht="15" x14ac:dyDescent="0.2">
      <c r="A169" s="103" t="s">
        <v>444</v>
      </c>
      <c r="B169" s="107" t="s">
        <v>486</v>
      </c>
      <c r="C169" s="88">
        <v>145</v>
      </c>
      <c r="D169" s="49">
        <v>190</v>
      </c>
      <c r="E169" s="89">
        <v>51</v>
      </c>
      <c r="F169" s="63">
        <v>3.3</v>
      </c>
      <c r="G169" s="61">
        <v>50.505050505050512</v>
      </c>
      <c r="H169" s="62">
        <v>0.90187590187590205</v>
      </c>
      <c r="I169" s="165">
        <v>2.8431372549019609</v>
      </c>
      <c r="J169" s="61">
        <v>176.17610837438423</v>
      </c>
      <c r="K169" s="166">
        <v>46.603304603858291</v>
      </c>
      <c r="L169" s="122">
        <v>0.13844325609031483</v>
      </c>
      <c r="M169" s="167">
        <v>0.30703353621365465</v>
      </c>
      <c r="N169" s="82" t="s">
        <v>287</v>
      </c>
      <c r="O169" s="54" t="s">
        <v>287</v>
      </c>
      <c r="P169" s="182"/>
      <c r="Q169" s="177">
        <v>550</v>
      </c>
      <c r="R169" s="177">
        <v>575</v>
      </c>
      <c r="S169" s="177">
        <v>600</v>
      </c>
      <c r="T169" s="177">
        <v>625</v>
      </c>
      <c r="U169" s="177">
        <v>650</v>
      </c>
      <c r="V169" s="177">
        <v>675</v>
      </c>
      <c r="W169" s="177">
        <v>700</v>
      </c>
      <c r="X169" s="60"/>
      <c r="Y169" s="115"/>
      <c r="Z169" s="183"/>
      <c r="AA169" s="184"/>
      <c r="AB169" s="184"/>
      <c r="AC169" s="184"/>
      <c r="AD169" s="184"/>
      <c r="AE169" s="184"/>
      <c r="AF169" s="184"/>
      <c r="AG169" s="184"/>
      <c r="AH169" s="60"/>
      <c r="AI169" s="134"/>
      <c r="AJ169" s="129"/>
      <c r="AK169" s="73"/>
      <c r="AL169" s="75"/>
      <c r="AM169" s="119">
        <v>255.81395348837211</v>
      </c>
      <c r="AN169" s="99">
        <v>267.44186046511629</v>
      </c>
      <c r="AO169" s="99">
        <v>279.06976744186045</v>
      </c>
      <c r="AP169" s="99">
        <v>290.69767441860466</v>
      </c>
      <c r="AQ169" s="99">
        <v>302.32558139534888</v>
      </c>
      <c r="AR169" s="99">
        <v>313.95348837209303</v>
      </c>
      <c r="AS169" s="99">
        <v>325.58139534883725</v>
      </c>
      <c r="AT169" s="52" t="s">
        <v>457</v>
      </c>
      <c r="AU169" s="70" t="s">
        <v>654</v>
      </c>
      <c r="AV169" s="76"/>
      <c r="AW169" s="76"/>
      <c r="AX169" s="72"/>
      <c r="AY169" s="80"/>
    </row>
    <row r="170" spans="1:51" ht="15" x14ac:dyDescent="0.2">
      <c r="A170" s="103" t="s">
        <v>127</v>
      </c>
      <c r="B170" s="41" t="s">
        <v>279</v>
      </c>
      <c r="C170" s="88">
        <v>220</v>
      </c>
      <c r="D170" s="49">
        <v>240</v>
      </c>
      <c r="E170" s="89">
        <v>76</v>
      </c>
      <c r="F170" s="63">
        <v>3.42</v>
      </c>
      <c r="G170" s="61">
        <v>36.335966622208545</v>
      </c>
      <c r="H170" s="62">
        <v>0.64885654682515259</v>
      </c>
      <c r="I170" s="165">
        <v>2.8947368421052633</v>
      </c>
      <c r="J170" s="61">
        <v>199.25324675324677</v>
      </c>
      <c r="K170" s="166">
        <v>57.404250713688434</v>
      </c>
      <c r="L170" s="122">
        <v>0.15358571868267154</v>
      </c>
      <c r="M170" s="167">
        <v>0.34037343952587024</v>
      </c>
      <c r="N170" s="82" t="s">
        <v>15</v>
      </c>
      <c r="O170" s="54" t="s">
        <v>4</v>
      </c>
      <c r="P170" s="82" t="s">
        <v>19</v>
      </c>
      <c r="Q170" s="49">
        <v>425</v>
      </c>
      <c r="R170" s="49">
        <v>450</v>
      </c>
      <c r="S170" s="49">
        <v>475</v>
      </c>
      <c r="T170" s="49">
        <v>500</v>
      </c>
      <c r="U170" s="49">
        <v>525</v>
      </c>
      <c r="V170" s="49">
        <v>550</v>
      </c>
      <c r="W170" s="49">
        <v>575</v>
      </c>
      <c r="X170" s="50" t="s">
        <v>324</v>
      </c>
      <c r="Y170" s="114" t="s">
        <v>325</v>
      </c>
      <c r="Z170" s="119">
        <v>168.77637130801688</v>
      </c>
      <c r="AA170" s="99">
        <v>179.32489451476792</v>
      </c>
      <c r="AB170" s="99">
        <v>189.87341772151899</v>
      </c>
      <c r="AC170" s="99">
        <v>200.42194092827003</v>
      </c>
      <c r="AD170" s="99">
        <v>210.97046413502107</v>
      </c>
      <c r="AE170" s="99">
        <v>221.51898734177215</v>
      </c>
      <c r="AF170" s="99">
        <v>232.06751054852319</v>
      </c>
      <c r="AG170" s="99">
        <v>242.61603375527426</v>
      </c>
      <c r="AH170" s="50" t="s">
        <v>329</v>
      </c>
      <c r="AI170" s="134" t="s">
        <v>291</v>
      </c>
      <c r="AJ170" s="129">
        <v>17</v>
      </c>
      <c r="AK170" s="73">
        <v>17</v>
      </c>
      <c r="AL170" s="75">
        <v>10</v>
      </c>
      <c r="AM170" s="174">
        <v>197.67441860465118</v>
      </c>
      <c r="AN170" s="175">
        <v>209.30232558139537</v>
      </c>
      <c r="AO170" s="175">
        <v>220.93023255813955</v>
      </c>
      <c r="AP170" s="175">
        <v>232.55813953488374</v>
      </c>
      <c r="AQ170" s="175">
        <v>244.18604651162792</v>
      </c>
      <c r="AR170" s="175">
        <v>255.81395348837211</v>
      </c>
      <c r="AS170" s="175">
        <v>267.44186046511629</v>
      </c>
      <c r="AT170" s="76"/>
      <c r="AU170" s="176" t="s">
        <v>654</v>
      </c>
      <c r="AV170" s="76"/>
      <c r="AW170" s="177" t="s">
        <v>656</v>
      </c>
      <c r="AX170" s="52"/>
      <c r="AY170" s="54"/>
    </row>
    <row r="171" spans="1:51" ht="15" x14ac:dyDescent="0.2">
      <c r="A171" s="741" t="s">
        <v>128</v>
      </c>
      <c r="B171" s="107" t="s">
        <v>381</v>
      </c>
      <c r="C171" s="88">
        <v>140</v>
      </c>
      <c r="D171" s="49">
        <v>216</v>
      </c>
      <c r="E171" s="89">
        <v>63</v>
      </c>
      <c r="F171" s="63">
        <v>2.1875</v>
      </c>
      <c r="G171" s="61">
        <v>52.244897959183675</v>
      </c>
      <c r="H171" s="62">
        <v>0.93294460641399424</v>
      </c>
      <c r="I171" s="165">
        <v>2.2222222222222223</v>
      </c>
      <c r="J171" s="61">
        <v>126.5625</v>
      </c>
      <c r="K171" s="166">
        <v>45.792750517958623</v>
      </c>
      <c r="L171" s="122">
        <v>-1.5873015873015917E-2</v>
      </c>
      <c r="M171" s="167">
        <v>0.35616583736190038</v>
      </c>
      <c r="N171" s="82" t="s">
        <v>4</v>
      </c>
      <c r="O171" s="54" t="s">
        <v>9</v>
      </c>
      <c r="P171" s="82"/>
      <c r="Q171" s="49">
        <v>250</v>
      </c>
      <c r="R171" s="49">
        <v>275</v>
      </c>
      <c r="S171" s="49">
        <v>300</v>
      </c>
      <c r="T171" s="49">
        <v>325</v>
      </c>
      <c r="U171" s="49">
        <v>350</v>
      </c>
      <c r="V171" s="49">
        <v>375</v>
      </c>
      <c r="W171" s="49">
        <v>400</v>
      </c>
      <c r="X171" s="50" t="s">
        <v>321</v>
      </c>
      <c r="Y171" s="115"/>
      <c r="Z171" s="119">
        <v>86.538461538461533</v>
      </c>
      <c r="AA171" s="99">
        <v>96.153846153846146</v>
      </c>
      <c r="AB171" s="99">
        <v>105.76923076923076</v>
      </c>
      <c r="AC171" s="99">
        <v>115.38461538461539</v>
      </c>
      <c r="AD171" s="99">
        <v>125</v>
      </c>
      <c r="AE171" s="99">
        <v>134.61538461538461</v>
      </c>
      <c r="AF171" s="99">
        <v>144.23076923076923</v>
      </c>
      <c r="AG171" s="99">
        <v>153.84615384615384</v>
      </c>
      <c r="AH171" s="50" t="s">
        <v>331</v>
      </c>
      <c r="AI171" s="134"/>
      <c r="AJ171" s="129"/>
      <c r="AK171" s="73"/>
      <c r="AL171" s="75"/>
      <c r="AM171" s="119">
        <v>116.27906976744187</v>
      </c>
      <c r="AN171" s="99">
        <v>127.90697674418605</v>
      </c>
      <c r="AO171" s="99">
        <v>139.53488372093022</v>
      </c>
      <c r="AP171" s="99">
        <v>151.16279069767444</v>
      </c>
      <c r="AQ171" s="99">
        <v>162.79069767441862</v>
      </c>
      <c r="AR171" s="99">
        <v>174.41860465116281</v>
      </c>
      <c r="AS171" s="99">
        <v>186.04651162790699</v>
      </c>
      <c r="AT171" s="52" t="s">
        <v>460</v>
      </c>
      <c r="AU171" s="70" t="s">
        <v>652</v>
      </c>
      <c r="AV171" s="52" t="s">
        <v>461</v>
      </c>
      <c r="AW171" s="52" t="s">
        <v>653</v>
      </c>
      <c r="AX171" s="72"/>
      <c r="AY171" s="80"/>
    </row>
    <row r="172" spans="1:51" ht="15" x14ac:dyDescent="0.2">
      <c r="A172" s="741"/>
      <c r="B172" s="107" t="s">
        <v>382</v>
      </c>
      <c r="C172" s="88">
        <v>150</v>
      </c>
      <c r="D172" s="49">
        <v>216</v>
      </c>
      <c r="E172" s="89">
        <v>63</v>
      </c>
      <c r="F172" s="63">
        <v>2.34375</v>
      </c>
      <c r="G172" s="61">
        <v>50.062222222222225</v>
      </c>
      <c r="H172" s="62">
        <v>0.89396825396825397</v>
      </c>
      <c r="I172" s="165">
        <v>2.3809523809523809</v>
      </c>
      <c r="J172" s="61">
        <v>129.9375</v>
      </c>
      <c r="K172" s="166">
        <v>47.4</v>
      </c>
      <c r="L172" s="122">
        <v>-1.5873015873015865E-2</v>
      </c>
      <c r="M172" s="167">
        <v>0.35909090909090913</v>
      </c>
      <c r="N172" s="82" t="s">
        <v>4</v>
      </c>
      <c r="O172" s="54" t="s">
        <v>9</v>
      </c>
      <c r="P172" s="82"/>
      <c r="Q172" s="49">
        <v>275</v>
      </c>
      <c r="R172" s="49">
        <v>300</v>
      </c>
      <c r="S172" s="49">
        <v>325</v>
      </c>
      <c r="T172" s="49">
        <v>350</v>
      </c>
      <c r="U172" s="49">
        <v>375</v>
      </c>
      <c r="V172" s="49">
        <v>400</v>
      </c>
      <c r="W172" s="49">
        <v>425</v>
      </c>
      <c r="X172" s="50" t="s">
        <v>321</v>
      </c>
      <c r="Y172" s="115"/>
      <c r="Z172" s="119">
        <v>96.153846153846146</v>
      </c>
      <c r="AA172" s="99">
        <v>105.76923076923076</v>
      </c>
      <c r="AB172" s="99">
        <v>115.38461538461539</v>
      </c>
      <c r="AC172" s="99">
        <v>125</v>
      </c>
      <c r="AD172" s="99">
        <v>134.61538461538461</v>
      </c>
      <c r="AE172" s="99">
        <v>144.23076923076923</v>
      </c>
      <c r="AF172" s="99">
        <v>153.84615384615384</v>
      </c>
      <c r="AG172" s="99">
        <v>163.46153846153845</v>
      </c>
      <c r="AH172" s="50" t="s">
        <v>331</v>
      </c>
      <c r="AI172" s="134"/>
      <c r="AJ172" s="129"/>
      <c r="AK172" s="73"/>
      <c r="AL172" s="75"/>
      <c r="AM172" s="119">
        <v>127.90697674418605</v>
      </c>
      <c r="AN172" s="99">
        <v>139.53488372093022</v>
      </c>
      <c r="AO172" s="99">
        <v>151.16279069767444</v>
      </c>
      <c r="AP172" s="99">
        <v>162.79069767441862</v>
      </c>
      <c r="AQ172" s="99">
        <v>174.41860465116281</v>
      </c>
      <c r="AR172" s="99">
        <v>186.04651162790699</v>
      </c>
      <c r="AS172" s="99">
        <v>197.67441860465118</v>
      </c>
      <c r="AT172" s="52" t="s">
        <v>460</v>
      </c>
      <c r="AU172" s="70" t="s">
        <v>652</v>
      </c>
      <c r="AV172" s="52" t="s">
        <v>461</v>
      </c>
      <c r="AW172" s="52" t="s">
        <v>653</v>
      </c>
      <c r="AX172" s="72"/>
      <c r="AY172" s="80"/>
    </row>
    <row r="173" spans="1:51" ht="15" x14ac:dyDescent="0.2">
      <c r="A173" s="741"/>
      <c r="B173" s="107" t="s">
        <v>383</v>
      </c>
      <c r="C173" s="88">
        <v>160</v>
      </c>
      <c r="D173" s="49">
        <v>216</v>
      </c>
      <c r="E173" s="89">
        <v>63</v>
      </c>
      <c r="F173" s="63">
        <v>2.5</v>
      </c>
      <c r="G173" s="61">
        <v>48</v>
      </c>
      <c r="H173" s="62">
        <v>0.8571428571428571</v>
      </c>
      <c r="I173" s="165">
        <v>2.5396825396825395</v>
      </c>
      <c r="J173" s="61">
        <v>132.890625</v>
      </c>
      <c r="K173" s="166">
        <v>48.954509496061739</v>
      </c>
      <c r="L173" s="122">
        <v>-1.5873015873015817E-2</v>
      </c>
      <c r="M173" s="167">
        <v>0.362625996267124</v>
      </c>
      <c r="N173" s="82" t="s">
        <v>4</v>
      </c>
      <c r="O173" s="54" t="s">
        <v>9</v>
      </c>
      <c r="P173" s="82"/>
      <c r="Q173" s="49">
        <v>300</v>
      </c>
      <c r="R173" s="49">
        <v>325</v>
      </c>
      <c r="S173" s="49">
        <v>350</v>
      </c>
      <c r="T173" s="49">
        <v>375</v>
      </c>
      <c r="U173" s="49">
        <v>400</v>
      </c>
      <c r="V173" s="49">
        <v>425</v>
      </c>
      <c r="W173" s="49">
        <v>450</v>
      </c>
      <c r="X173" s="50" t="s">
        <v>321</v>
      </c>
      <c r="Y173" s="115"/>
      <c r="Z173" s="119">
        <v>105.76923076923076</v>
      </c>
      <c r="AA173" s="99">
        <v>115.38461538461539</v>
      </c>
      <c r="AB173" s="99">
        <v>125</v>
      </c>
      <c r="AC173" s="99">
        <v>134.61538461538461</v>
      </c>
      <c r="AD173" s="99">
        <v>144.23076923076923</v>
      </c>
      <c r="AE173" s="99">
        <v>153.84615384615384</v>
      </c>
      <c r="AF173" s="99">
        <v>163.46153846153845</v>
      </c>
      <c r="AG173" s="99">
        <v>173.07692307692307</v>
      </c>
      <c r="AH173" s="50" t="s">
        <v>331</v>
      </c>
      <c r="AI173" s="134"/>
      <c r="AJ173" s="129"/>
      <c r="AK173" s="73"/>
      <c r="AL173" s="75"/>
      <c r="AM173" s="119">
        <v>139.53488372093022</v>
      </c>
      <c r="AN173" s="99">
        <v>151.16279069767444</v>
      </c>
      <c r="AO173" s="99">
        <v>162.79069767441862</v>
      </c>
      <c r="AP173" s="99">
        <v>174.41860465116281</v>
      </c>
      <c r="AQ173" s="99">
        <v>186.04651162790699</v>
      </c>
      <c r="AR173" s="99">
        <v>197.67441860465118</v>
      </c>
      <c r="AS173" s="99">
        <v>209.30232558139537</v>
      </c>
      <c r="AT173" s="52" t="s">
        <v>460</v>
      </c>
      <c r="AU173" s="70" t="s">
        <v>652</v>
      </c>
      <c r="AV173" s="52" t="s">
        <v>461</v>
      </c>
      <c r="AW173" s="52" t="s">
        <v>653</v>
      </c>
      <c r="AX173" s="72"/>
      <c r="AY173" s="80"/>
    </row>
    <row r="174" spans="1:51" ht="15" x14ac:dyDescent="0.2">
      <c r="A174" s="741"/>
      <c r="B174" s="107" t="s">
        <v>379</v>
      </c>
      <c r="C174" s="88">
        <v>175</v>
      </c>
      <c r="D174" s="49">
        <v>222</v>
      </c>
      <c r="E174" s="89">
        <v>70</v>
      </c>
      <c r="F174" s="63">
        <v>2.6</v>
      </c>
      <c r="G174" s="61">
        <v>40.680473372781059</v>
      </c>
      <c r="H174" s="62">
        <v>0.72643702451394743</v>
      </c>
      <c r="I174" s="165">
        <v>2.5</v>
      </c>
      <c r="J174" s="61">
        <v>137.5</v>
      </c>
      <c r="K174" s="166">
        <v>51.197851517422102</v>
      </c>
      <c r="L174" s="122">
        <v>3.8461538461538491E-2</v>
      </c>
      <c r="M174" s="167">
        <v>0.38724193147722896</v>
      </c>
      <c r="N174" s="82" t="s">
        <v>5</v>
      </c>
      <c r="O174" s="54" t="s">
        <v>4</v>
      </c>
      <c r="P174" s="82"/>
      <c r="Q174" s="49">
        <v>275</v>
      </c>
      <c r="R174" s="49">
        <v>300</v>
      </c>
      <c r="S174" s="49">
        <v>325</v>
      </c>
      <c r="T174" s="49">
        <v>350</v>
      </c>
      <c r="U174" s="49">
        <v>375</v>
      </c>
      <c r="V174" s="49">
        <v>400</v>
      </c>
      <c r="W174" s="49">
        <v>425</v>
      </c>
      <c r="X174" s="50" t="s">
        <v>322</v>
      </c>
      <c r="Y174" s="114" t="s">
        <v>323</v>
      </c>
      <c r="Z174" s="119">
        <v>99.206349206349202</v>
      </c>
      <c r="AA174" s="99">
        <v>109.12698412698413</v>
      </c>
      <c r="AB174" s="99">
        <v>119.04761904761905</v>
      </c>
      <c r="AC174" s="99">
        <v>128.96825396825398</v>
      </c>
      <c r="AD174" s="99">
        <v>138.88888888888889</v>
      </c>
      <c r="AE174" s="99">
        <v>148.8095238095238</v>
      </c>
      <c r="AF174" s="99">
        <v>158.73015873015873</v>
      </c>
      <c r="AG174" s="99">
        <v>168.65079365079364</v>
      </c>
      <c r="AH174" s="50" t="s">
        <v>330</v>
      </c>
      <c r="AI174" s="134"/>
      <c r="AJ174" s="129"/>
      <c r="AK174" s="73"/>
      <c r="AL174" s="75"/>
      <c r="AM174" s="119">
        <v>127.90697674418605</v>
      </c>
      <c r="AN174" s="99">
        <v>139.53488372093022</v>
      </c>
      <c r="AO174" s="99">
        <v>151.16279069767444</v>
      </c>
      <c r="AP174" s="99">
        <v>162.79069767441862</v>
      </c>
      <c r="AQ174" s="99">
        <v>174.41860465116281</v>
      </c>
      <c r="AR174" s="99">
        <v>186.04651162790699</v>
      </c>
      <c r="AS174" s="99">
        <v>197.67441860465118</v>
      </c>
      <c r="AT174" s="52" t="s">
        <v>464</v>
      </c>
      <c r="AU174" s="70" t="s">
        <v>654</v>
      </c>
      <c r="AV174" s="52" t="s">
        <v>465</v>
      </c>
      <c r="AW174" s="52" t="s">
        <v>655</v>
      </c>
      <c r="AX174" s="72"/>
      <c r="AY174" s="80"/>
    </row>
    <row r="175" spans="1:51" ht="15" x14ac:dyDescent="0.2">
      <c r="A175" s="741"/>
      <c r="B175" s="107" t="s">
        <v>380</v>
      </c>
      <c r="C175" s="88">
        <v>160</v>
      </c>
      <c r="D175" s="49">
        <v>216</v>
      </c>
      <c r="E175" s="89">
        <v>63</v>
      </c>
      <c r="F175" s="63">
        <v>2.6</v>
      </c>
      <c r="G175" s="61">
        <v>48.076923076923073</v>
      </c>
      <c r="H175" s="62">
        <v>0.85851648351648346</v>
      </c>
      <c r="I175" s="165">
        <v>2.5396825396825395</v>
      </c>
      <c r="J175" s="61">
        <v>143.96484375</v>
      </c>
      <c r="K175" s="166">
        <v>48.954509496061739</v>
      </c>
      <c r="L175" s="122">
        <v>2.3199023199023287E-2</v>
      </c>
      <c r="M175" s="167">
        <v>0.34812095641643903</v>
      </c>
      <c r="N175" s="82" t="s">
        <v>5</v>
      </c>
      <c r="O175" s="54" t="s">
        <v>4</v>
      </c>
      <c r="P175" s="82"/>
      <c r="Q175" s="49">
        <v>325</v>
      </c>
      <c r="R175" s="49">
        <v>350</v>
      </c>
      <c r="S175" s="49">
        <v>375</v>
      </c>
      <c r="T175" s="49">
        <v>400</v>
      </c>
      <c r="U175" s="49">
        <v>425</v>
      </c>
      <c r="V175" s="49">
        <v>450</v>
      </c>
      <c r="W175" s="49">
        <v>475</v>
      </c>
      <c r="X175" s="50" t="s">
        <v>321</v>
      </c>
      <c r="Y175" s="115"/>
      <c r="Z175" s="119">
        <v>115.38461538461539</v>
      </c>
      <c r="AA175" s="99">
        <v>125</v>
      </c>
      <c r="AB175" s="99">
        <v>134.61538461538461</v>
      </c>
      <c r="AC175" s="99">
        <v>144.23076923076923</v>
      </c>
      <c r="AD175" s="99">
        <v>153.84615384615384</v>
      </c>
      <c r="AE175" s="99">
        <v>163.46153846153845</v>
      </c>
      <c r="AF175" s="99">
        <v>173.07692307692307</v>
      </c>
      <c r="AG175" s="99">
        <v>182.69230769230768</v>
      </c>
      <c r="AH175" s="50" t="s">
        <v>331</v>
      </c>
      <c r="AI175" s="134"/>
      <c r="AJ175" s="129"/>
      <c r="AK175" s="73"/>
      <c r="AL175" s="75"/>
      <c r="AM175" s="119">
        <v>151.16279069767444</v>
      </c>
      <c r="AN175" s="99">
        <v>162.79069767441862</v>
      </c>
      <c r="AO175" s="99">
        <v>174.41860465116281</v>
      </c>
      <c r="AP175" s="99">
        <v>186.04651162790699</v>
      </c>
      <c r="AQ175" s="99">
        <v>197.67441860465118</v>
      </c>
      <c r="AR175" s="99">
        <v>209.30232558139537</v>
      </c>
      <c r="AS175" s="99">
        <v>220.93023255813955</v>
      </c>
      <c r="AT175" s="52" t="s">
        <v>460</v>
      </c>
      <c r="AU175" s="70" t="s">
        <v>654</v>
      </c>
      <c r="AV175" s="52" t="s">
        <v>461</v>
      </c>
      <c r="AW175" s="52" t="s">
        <v>655</v>
      </c>
      <c r="AX175" s="72"/>
      <c r="AY175" s="80"/>
    </row>
    <row r="176" spans="1:51" ht="15" x14ac:dyDescent="0.2">
      <c r="A176" s="741"/>
      <c r="B176" s="107" t="s">
        <v>630</v>
      </c>
      <c r="C176" s="88">
        <v>140</v>
      </c>
      <c r="D176" s="49">
        <v>200</v>
      </c>
      <c r="E176" s="89">
        <v>57</v>
      </c>
      <c r="F176" s="63">
        <v>2.6</v>
      </c>
      <c r="G176" s="61">
        <v>55.473372781065081</v>
      </c>
      <c r="H176" s="62">
        <v>0.99059594251901928</v>
      </c>
      <c r="I176" s="165">
        <v>2.4561403508771931</v>
      </c>
      <c r="J176" s="61">
        <v>155.4049744897959</v>
      </c>
      <c r="K176" s="166">
        <v>45.792750517958623</v>
      </c>
      <c r="L176" s="122">
        <v>5.5330634278002701E-2</v>
      </c>
      <c r="M176" s="167">
        <v>0.3119262912474749</v>
      </c>
      <c r="N176" s="82" t="s">
        <v>5</v>
      </c>
      <c r="O176" s="54" t="s">
        <v>4</v>
      </c>
      <c r="P176" s="182"/>
      <c r="Q176" s="177">
        <v>375</v>
      </c>
      <c r="R176" s="177">
        <v>400</v>
      </c>
      <c r="S176" s="177">
        <v>425</v>
      </c>
      <c r="T176" s="177">
        <v>450</v>
      </c>
      <c r="U176" s="177">
        <v>475</v>
      </c>
      <c r="V176" s="177">
        <v>500</v>
      </c>
      <c r="W176" s="177">
        <v>525</v>
      </c>
      <c r="X176" s="60"/>
      <c r="Y176" s="115"/>
      <c r="Z176" s="183"/>
      <c r="AA176" s="184"/>
      <c r="AB176" s="184"/>
      <c r="AC176" s="184"/>
      <c r="AD176" s="184"/>
      <c r="AE176" s="184"/>
      <c r="AF176" s="184"/>
      <c r="AG176" s="184"/>
      <c r="AH176" s="60"/>
      <c r="AI176" s="134"/>
      <c r="AJ176" s="129"/>
      <c r="AK176" s="73"/>
      <c r="AL176" s="75"/>
      <c r="AM176" s="119">
        <v>174.41860465116281</v>
      </c>
      <c r="AN176" s="99">
        <v>186.04651162790699</v>
      </c>
      <c r="AO176" s="99">
        <v>197.67441860465118</v>
      </c>
      <c r="AP176" s="99">
        <v>209.30232558139537</v>
      </c>
      <c r="AQ176" s="99">
        <v>220.93023255813955</v>
      </c>
      <c r="AR176" s="99">
        <v>232.55813953488374</v>
      </c>
      <c r="AS176" s="99">
        <v>244.18604651162792</v>
      </c>
      <c r="AT176" s="52" t="s">
        <v>459</v>
      </c>
      <c r="AU176" s="70" t="s">
        <v>654</v>
      </c>
      <c r="AV176" s="52" t="s">
        <v>458</v>
      </c>
      <c r="AW176" s="52" t="s">
        <v>655</v>
      </c>
      <c r="AX176" s="72"/>
      <c r="AY176" s="80"/>
    </row>
    <row r="177" spans="1:51" ht="15" x14ac:dyDescent="0.2">
      <c r="A177" s="741"/>
      <c r="B177" s="43">
        <v>692008</v>
      </c>
      <c r="C177" s="88">
        <v>210</v>
      </c>
      <c r="D177" s="49">
        <v>240</v>
      </c>
      <c r="E177" s="89">
        <v>76</v>
      </c>
      <c r="F177" s="63">
        <v>2.75</v>
      </c>
      <c r="G177" s="61">
        <v>36.363636363636367</v>
      </c>
      <c r="H177" s="62">
        <v>0.64935064935064946</v>
      </c>
      <c r="I177" s="165">
        <v>2.763157894736842</v>
      </c>
      <c r="J177" s="61">
        <v>135.06802721088437</v>
      </c>
      <c r="K177" s="166">
        <v>56.084436343784354</v>
      </c>
      <c r="L177" s="122">
        <v>-4.7846889952152857E-3</v>
      </c>
      <c r="M177" s="167">
        <v>0.41325374148051636</v>
      </c>
      <c r="N177" s="82" t="s">
        <v>23</v>
      </c>
      <c r="O177" s="54" t="s">
        <v>4</v>
      </c>
      <c r="P177" s="82" t="s">
        <v>27</v>
      </c>
      <c r="Q177" s="49">
        <v>275</v>
      </c>
      <c r="R177" s="49">
        <v>300</v>
      </c>
      <c r="S177" s="49">
        <v>325</v>
      </c>
      <c r="T177" s="49">
        <v>350</v>
      </c>
      <c r="U177" s="49">
        <v>375</v>
      </c>
      <c r="V177" s="49">
        <v>400</v>
      </c>
      <c r="W177" s="49">
        <v>425</v>
      </c>
      <c r="X177" s="50" t="s">
        <v>324</v>
      </c>
      <c r="Y177" s="114" t="s">
        <v>325</v>
      </c>
      <c r="Z177" s="119">
        <v>105.48523206751054</v>
      </c>
      <c r="AA177" s="99">
        <v>116.03375527426159</v>
      </c>
      <c r="AB177" s="99">
        <v>126.58227848101265</v>
      </c>
      <c r="AC177" s="99">
        <v>137.13080168776369</v>
      </c>
      <c r="AD177" s="99">
        <v>147.67932489451476</v>
      </c>
      <c r="AE177" s="99">
        <v>158.22784810126581</v>
      </c>
      <c r="AF177" s="99">
        <v>168.77637130801688</v>
      </c>
      <c r="AG177" s="99">
        <v>179.32489451476792</v>
      </c>
      <c r="AH177" s="50" t="s">
        <v>329</v>
      </c>
      <c r="AI177" s="134" t="s">
        <v>291</v>
      </c>
      <c r="AJ177" s="129">
        <v>20</v>
      </c>
      <c r="AK177" s="73">
        <v>20</v>
      </c>
      <c r="AL177" s="75">
        <v>15</v>
      </c>
      <c r="AM177" s="174">
        <v>127.90697674418605</v>
      </c>
      <c r="AN177" s="175">
        <v>139.53488372093022</v>
      </c>
      <c r="AO177" s="175">
        <v>151.16279069767444</v>
      </c>
      <c r="AP177" s="175">
        <v>162.79069767441862</v>
      </c>
      <c r="AQ177" s="175">
        <v>174.41860465116281</v>
      </c>
      <c r="AR177" s="175">
        <v>186.04651162790699</v>
      </c>
      <c r="AS177" s="175">
        <v>197.67441860465118</v>
      </c>
      <c r="AT177" s="76"/>
      <c r="AU177" s="176" t="s">
        <v>654</v>
      </c>
      <c r="AV177" s="76"/>
      <c r="AW177" s="177" t="s">
        <v>655</v>
      </c>
      <c r="AX177" s="52"/>
      <c r="AY177" s="54"/>
    </row>
    <row r="178" spans="1:51" ht="15" x14ac:dyDescent="0.2">
      <c r="A178" s="741"/>
      <c r="B178" s="43">
        <v>692011</v>
      </c>
      <c r="C178" s="88">
        <v>200</v>
      </c>
      <c r="D178" s="49">
        <v>240</v>
      </c>
      <c r="E178" s="89">
        <v>76</v>
      </c>
      <c r="F178" s="63">
        <v>2.95</v>
      </c>
      <c r="G178" s="61">
        <v>31.600114909508761</v>
      </c>
      <c r="H178" s="62">
        <v>0.56428776624122789</v>
      </c>
      <c r="I178" s="165">
        <v>2.6315789473684212</v>
      </c>
      <c r="J178" s="61">
        <v>141.82142857142856</v>
      </c>
      <c r="K178" s="166">
        <v>54.732805519176516</v>
      </c>
      <c r="L178" s="122">
        <v>0.10793933987511149</v>
      </c>
      <c r="M178" s="167">
        <v>0.43262485510851489</v>
      </c>
      <c r="N178" s="82" t="s">
        <v>4</v>
      </c>
      <c r="O178" s="54" t="s">
        <v>4</v>
      </c>
      <c r="P178" s="82" t="s">
        <v>27</v>
      </c>
      <c r="Q178" s="49">
        <v>275</v>
      </c>
      <c r="R178" s="49">
        <v>300</v>
      </c>
      <c r="S178" s="49">
        <v>325</v>
      </c>
      <c r="T178" s="49">
        <v>350</v>
      </c>
      <c r="U178" s="49">
        <v>375</v>
      </c>
      <c r="V178" s="49">
        <v>400</v>
      </c>
      <c r="W178" s="49">
        <v>425</v>
      </c>
      <c r="X178" s="50" t="s">
        <v>324</v>
      </c>
      <c r="Y178" s="114" t="s">
        <v>325</v>
      </c>
      <c r="Z178" s="119">
        <v>105.48523206751054</v>
      </c>
      <c r="AA178" s="99">
        <v>116.03375527426159</v>
      </c>
      <c r="AB178" s="99">
        <v>126.58227848101265</v>
      </c>
      <c r="AC178" s="99">
        <v>137.13080168776369</v>
      </c>
      <c r="AD178" s="99">
        <v>147.67932489451476</v>
      </c>
      <c r="AE178" s="99">
        <v>158.22784810126581</v>
      </c>
      <c r="AF178" s="99">
        <v>168.77637130801688</v>
      </c>
      <c r="AG178" s="99">
        <v>179.32489451476792</v>
      </c>
      <c r="AH178" s="50" t="s">
        <v>329</v>
      </c>
      <c r="AI178" s="134" t="s">
        <v>291</v>
      </c>
      <c r="AJ178" s="129">
        <v>12</v>
      </c>
      <c r="AK178" s="73">
        <v>17</v>
      </c>
      <c r="AL178" s="75">
        <v>15</v>
      </c>
      <c r="AM178" s="174">
        <v>127.90697674418605</v>
      </c>
      <c r="AN178" s="175">
        <v>139.53488372093022</v>
      </c>
      <c r="AO178" s="175">
        <v>151.16279069767444</v>
      </c>
      <c r="AP178" s="175">
        <v>162.79069767441862</v>
      </c>
      <c r="AQ178" s="175">
        <v>174.41860465116281</v>
      </c>
      <c r="AR178" s="175">
        <v>186.04651162790699</v>
      </c>
      <c r="AS178" s="175">
        <v>197.67441860465118</v>
      </c>
      <c r="AT178" s="76"/>
      <c r="AU178" s="176" t="s">
        <v>654</v>
      </c>
      <c r="AV178" s="76"/>
      <c r="AW178" s="177" t="s">
        <v>657</v>
      </c>
      <c r="AX178" s="52"/>
      <c r="AY178" s="54"/>
    </row>
    <row r="179" spans="1:51" ht="15" x14ac:dyDescent="0.2">
      <c r="A179" s="741"/>
      <c r="B179" s="41" t="s">
        <v>129</v>
      </c>
      <c r="C179" s="88">
        <v>188</v>
      </c>
      <c r="D179" s="49">
        <v>222</v>
      </c>
      <c r="E179" s="89">
        <v>70</v>
      </c>
      <c r="F179" s="63">
        <v>2.68</v>
      </c>
      <c r="G179" s="61">
        <v>41.768768099799502</v>
      </c>
      <c r="H179" s="62">
        <v>0.74587085892499105</v>
      </c>
      <c r="I179" s="165">
        <v>2.6857142857142855</v>
      </c>
      <c r="J179" s="61">
        <v>139.62765957446808</v>
      </c>
      <c r="K179" s="166">
        <v>53.065423771039463</v>
      </c>
      <c r="L179" s="122">
        <v>-2.1321961620467682E-3</v>
      </c>
      <c r="M179" s="167">
        <v>0.3792408952170287</v>
      </c>
      <c r="N179" s="82" t="s">
        <v>4</v>
      </c>
      <c r="O179" s="54" t="s">
        <v>5</v>
      </c>
      <c r="P179" s="82" t="s">
        <v>27</v>
      </c>
      <c r="Q179" s="49">
        <v>300</v>
      </c>
      <c r="R179" s="49">
        <v>325</v>
      </c>
      <c r="S179" s="49">
        <v>350</v>
      </c>
      <c r="T179" s="49">
        <v>375</v>
      </c>
      <c r="U179" s="49">
        <v>400</v>
      </c>
      <c r="V179" s="49">
        <v>425</v>
      </c>
      <c r="W179" s="49">
        <v>450</v>
      </c>
      <c r="X179" s="50" t="s">
        <v>322</v>
      </c>
      <c r="Y179" s="114" t="s">
        <v>323</v>
      </c>
      <c r="Z179" s="119">
        <v>109.12698412698413</v>
      </c>
      <c r="AA179" s="99">
        <v>119.04761904761905</v>
      </c>
      <c r="AB179" s="99">
        <v>128.96825396825398</v>
      </c>
      <c r="AC179" s="99">
        <v>138.88888888888889</v>
      </c>
      <c r="AD179" s="99">
        <v>148.8095238095238</v>
      </c>
      <c r="AE179" s="99">
        <v>158.73015873015873</v>
      </c>
      <c r="AF179" s="99">
        <v>168.65079365079364</v>
      </c>
      <c r="AG179" s="99">
        <v>178.57142857142858</v>
      </c>
      <c r="AH179" s="50" t="s">
        <v>330</v>
      </c>
      <c r="AI179" s="134" t="s">
        <v>291</v>
      </c>
      <c r="AJ179" s="129">
        <v>20</v>
      </c>
      <c r="AK179" s="73">
        <v>20</v>
      </c>
      <c r="AL179" s="75">
        <v>15</v>
      </c>
      <c r="AM179" s="119">
        <v>139.53488372093022</v>
      </c>
      <c r="AN179" s="99">
        <v>151.16279069767444</v>
      </c>
      <c r="AO179" s="99">
        <v>162.79069767441862</v>
      </c>
      <c r="AP179" s="99">
        <v>174.41860465116281</v>
      </c>
      <c r="AQ179" s="99">
        <v>186.04651162790699</v>
      </c>
      <c r="AR179" s="99">
        <v>197.67441860465118</v>
      </c>
      <c r="AS179" s="99">
        <v>209.30232558139537</v>
      </c>
      <c r="AT179" s="52" t="s">
        <v>464</v>
      </c>
      <c r="AU179" s="70" t="s">
        <v>654</v>
      </c>
      <c r="AV179" s="52" t="s">
        <v>465</v>
      </c>
      <c r="AW179" s="52" t="s">
        <v>655</v>
      </c>
      <c r="AX179" s="52"/>
      <c r="AY179" s="54"/>
    </row>
    <row r="180" spans="1:51" ht="15" x14ac:dyDescent="0.2">
      <c r="A180" s="741" t="s">
        <v>269</v>
      </c>
      <c r="B180" s="41" t="s">
        <v>130</v>
      </c>
      <c r="C180" s="88">
        <v>225</v>
      </c>
      <c r="D180" s="49">
        <v>240</v>
      </c>
      <c r="E180" s="89">
        <v>76</v>
      </c>
      <c r="F180" s="63">
        <v>3.36</v>
      </c>
      <c r="G180" s="61">
        <v>31.00198412698413</v>
      </c>
      <c r="H180" s="62">
        <v>0.55360685941043086</v>
      </c>
      <c r="I180" s="165">
        <v>2.9605263157894739</v>
      </c>
      <c r="J180" s="61">
        <v>160.44444444444443</v>
      </c>
      <c r="K180" s="166">
        <v>58.052906903961315</v>
      </c>
      <c r="L180" s="122">
        <v>0.11889097744360892</v>
      </c>
      <c r="M180" s="167">
        <v>0.41064793094170521</v>
      </c>
      <c r="N180" s="82" t="s">
        <v>283</v>
      </c>
      <c r="O180" s="54" t="s">
        <v>65</v>
      </c>
      <c r="P180" s="82" t="s">
        <v>19</v>
      </c>
      <c r="Q180" s="49">
        <v>350</v>
      </c>
      <c r="R180" s="49">
        <v>375</v>
      </c>
      <c r="S180" s="49">
        <v>400</v>
      </c>
      <c r="T180" s="49">
        <v>425</v>
      </c>
      <c r="U180" s="49">
        <v>450</v>
      </c>
      <c r="V180" s="49">
        <v>475</v>
      </c>
      <c r="W180" s="49">
        <v>500</v>
      </c>
      <c r="X180" s="50" t="s">
        <v>324</v>
      </c>
      <c r="Y180" s="114" t="s">
        <v>325</v>
      </c>
      <c r="Z180" s="119">
        <v>137.13080168776369</v>
      </c>
      <c r="AA180" s="99">
        <v>147.67932489451476</v>
      </c>
      <c r="AB180" s="99">
        <v>158.22784810126581</v>
      </c>
      <c r="AC180" s="99">
        <v>168.77637130801688</v>
      </c>
      <c r="AD180" s="99">
        <v>179.32489451476792</v>
      </c>
      <c r="AE180" s="99">
        <v>189.87341772151899</v>
      </c>
      <c r="AF180" s="99">
        <v>200.42194092827003</v>
      </c>
      <c r="AG180" s="99">
        <v>210.97046413502107</v>
      </c>
      <c r="AH180" s="50" t="s">
        <v>329</v>
      </c>
      <c r="AI180" s="134" t="s">
        <v>291</v>
      </c>
      <c r="AJ180" s="127" t="s">
        <v>250</v>
      </c>
      <c r="AK180" s="74" t="s">
        <v>250</v>
      </c>
      <c r="AL180" s="128" t="s">
        <v>245</v>
      </c>
      <c r="AM180" s="174">
        <v>162.79069767441862</v>
      </c>
      <c r="AN180" s="175">
        <v>174.41860465116281</v>
      </c>
      <c r="AO180" s="175">
        <v>186.04651162790699</v>
      </c>
      <c r="AP180" s="175">
        <v>197.67441860465118</v>
      </c>
      <c r="AQ180" s="175">
        <v>209.30232558139537</v>
      </c>
      <c r="AR180" s="175">
        <v>220.93023255813955</v>
      </c>
      <c r="AS180" s="175">
        <v>232.55813953488374</v>
      </c>
      <c r="AT180" s="76"/>
      <c r="AU180" s="176" t="s">
        <v>654</v>
      </c>
      <c r="AV180" s="76"/>
      <c r="AW180" s="177" t="s">
        <v>656</v>
      </c>
      <c r="AX180" s="53"/>
      <c r="AY180" s="79"/>
    </row>
    <row r="181" spans="1:51" ht="15" x14ac:dyDescent="0.2">
      <c r="A181" s="741"/>
      <c r="B181" s="41" t="s">
        <v>268</v>
      </c>
      <c r="C181" s="88">
        <v>180</v>
      </c>
      <c r="D181" s="49">
        <v>222</v>
      </c>
      <c r="E181" s="89">
        <v>70</v>
      </c>
      <c r="F181" s="63">
        <v>3</v>
      </c>
      <c r="G181" s="61">
        <v>36.111111111111114</v>
      </c>
      <c r="H181" s="62">
        <v>0.64484126984126988</v>
      </c>
      <c r="I181" s="165">
        <v>2.5714285714285716</v>
      </c>
      <c r="J181" s="61">
        <v>157.98611111111109</v>
      </c>
      <c r="K181" s="166">
        <v>51.924098451489741</v>
      </c>
      <c r="L181" s="122">
        <v>0.14285714285714279</v>
      </c>
      <c r="M181" s="167">
        <v>0.38343949625715501</v>
      </c>
      <c r="N181" s="82" t="s">
        <v>287</v>
      </c>
      <c r="O181" s="54" t="s">
        <v>287</v>
      </c>
      <c r="P181" s="82" t="s">
        <v>27</v>
      </c>
      <c r="Q181" s="49">
        <v>325</v>
      </c>
      <c r="R181" s="49">
        <v>350</v>
      </c>
      <c r="S181" s="49">
        <v>375</v>
      </c>
      <c r="T181" s="49">
        <v>400</v>
      </c>
      <c r="U181" s="49">
        <v>425</v>
      </c>
      <c r="V181" s="49">
        <v>450</v>
      </c>
      <c r="W181" s="49">
        <v>475</v>
      </c>
      <c r="X181" s="50" t="s">
        <v>322</v>
      </c>
      <c r="Y181" s="114" t="s">
        <v>323</v>
      </c>
      <c r="Z181" s="119">
        <v>119.04761904761905</v>
      </c>
      <c r="AA181" s="99">
        <v>128.96825396825398</v>
      </c>
      <c r="AB181" s="99">
        <v>138.88888888888889</v>
      </c>
      <c r="AC181" s="99">
        <v>148.8095238095238</v>
      </c>
      <c r="AD181" s="99">
        <v>158.73015873015873</v>
      </c>
      <c r="AE181" s="99">
        <v>168.65079365079364</v>
      </c>
      <c r="AF181" s="99">
        <v>178.57142857142858</v>
      </c>
      <c r="AG181" s="99">
        <v>188.49206349206349</v>
      </c>
      <c r="AH181" s="50" t="s">
        <v>330</v>
      </c>
      <c r="AI181" s="134" t="s">
        <v>291</v>
      </c>
      <c r="AJ181" s="127" t="s">
        <v>250</v>
      </c>
      <c r="AK181" s="74" t="s">
        <v>248</v>
      </c>
      <c r="AL181" s="128" t="s">
        <v>245</v>
      </c>
      <c r="AM181" s="119">
        <v>151.16279069767444</v>
      </c>
      <c r="AN181" s="99">
        <v>162.79069767441862</v>
      </c>
      <c r="AO181" s="99">
        <v>174.41860465116281</v>
      </c>
      <c r="AP181" s="99">
        <v>186.04651162790699</v>
      </c>
      <c r="AQ181" s="99">
        <v>197.67441860465118</v>
      </c>
      <c r="AR181" s="99">
        <v>209.30232558139537</v>
      </c>
      <c r="AS181" s="99">
        <v>220.93023255813955</v>
      </c>
      <c r="AT181" s="52" t="s">
        <v>464</v>
      </c>
      <c r="AU181" s="70" t="s">
        <v>654</v>
      </c>
      <c r="AV181" s="52" t="s">
        <v>465</v>
      </c>
      <c r="AW181" s="52" t="s">
        <v>657</v>
      </c>
      <c r="AX181" s="53"/>
      <c r="AY181" s="79"/>
    </row>
    <row r="182" spans="1:51" ht="15" x14ac:dyDescent="0.2">
      <c r="A182" s="741" t="s">
        <v>131</v>
      </c>
      <c r="B182" s="41" t="s">
        <v>556</v>
      </c>
      <c r="C182" s="88">
        <v>140</v>
      </c>
      <c r="D182" s="49">
        <v>190</v>
      </c>
      <c r="E182" s="89">
        <v>51</v>
      </c>
      <c r="F182" s="63">
        <v>3.2</v>
      </c>
      <c r="G182" s="61">
        <v>53.710937499999993</v>
      </c>
      <c r="H182" s="62">
        <v>0.95912388392857129</v>
      </c>
      <c r="I182" s="165">
        <v>2.7450980392156863</v>
      </c>
      <c r="J182" s="61">
        <v>182.46811224489795</v>
      </c>
      <c r="K182" s="166">
        <v>45.792750517958623</v>
      </c>
      <c r="L182" s="122">
        <v>0.14215686274509809</v>
      </c>
      <c r="M182" s="167">
        <v>0.29255119047480166</v>
      </c>
      <c r="N182" s="112" t="s">
        <v>445</v>
      </c>
      <c r="O182" s="113" t="s">
        <v>4</v>
      </c>
      <c r="P182" s="182"/>
      <c r="Q182" s="177">
        <v>550</v>
      </c>
      <c r="R182" s="177">
        <v>575</v>
      </c>
      <c r="S182" s="177">
        <v>600</v>
      </c>
      <c r="T182" s="177">
        <v>625</v>
      </c>
      <c r="U182" s="177">
        <v>650</v>
      </c>
      <c r="V182" s="177">
        <v>675</v>
      </c>
      <c r="W182" s="177">
        <v>700</v>
      </c>
      <c r="X182" s="117"/>
      <c r="Y182" s="118"/>
      <c r="Z182" s="183"/>
      <c r="AA182" s="184"/>
      <c r="AB182" s="184"/>
      <c r="AC182" s="184"/>
      <c r="AD182" s="184"/>
      <c r="AE182" s="184"/>
      <c r="AF182" s="184"/>
      <c r="AG182" s="184"/>
      <c r="AH182" s="60"/>
      <c r="AI182" s="134"/>
      <c r="AJ182" s="127"/>
      <c r="AK182" s="74"/>
      <c r="AL182" s="128"/>
      <c r="AM182" s="119">
        <v>255.81395348837211</v>
      </c>
      <c r="AN182" s="99">
        <v>267.44186046511629</v>
      </c>
      <c r="AO182" s="99">
        <v>279.06976744186045</v>
      </c>
      <c r="AP182" s="99">
        <v>290.69767441860466</v>
      </c>
      <c r="AQ182" s="99">
        <v>302.32558139534888</v>
      </c>
      <c r="AR182" s="99">
        <v>313.95348837209303</v>
      </c>
      <c r="AS182" s="99">
        <v>325.58139534883725</v>
      </c>
      <c r="AT182" s="52" t="s">
        <v>457</v>
      </c>
      <c r="AU182" s="70" t="s">
        <v>654</v>
      </c>
      <c r="AV182" s="76"/>
      <c r="AW182" s="76"/>
      <c r="AX182" s="53"/>
      <c r="AY182" s="79"/>
    </row>
    <row r="183" spans="1:51" ht="15" x14ac:dyDescent="0.2">
      <c r="A183" s="741"/>
      <c r="B183" s="41" t="s">
        <v>557</v>
      </c>
      <c r="C183" s="88">
        <v>140</v>
      </c>
      <c r="D183" s="49">
        <v>200</v>
      </c>
      <c r="E183" s="89">
        <v>57</v>
      </c>
      <c r="F183" s="63">
        <v>2.7</v>
      </c>
      <c r="G183" s="61">
        <v>54.869684499314126</v>
      </c>
      <c r="H183" s="62">
        <v>0.97981579463060942</v>
      </c>
      <c r="I183" s="165">
        <v>2.4561403508771931</v>
      </c>
      <c r="J183" s="61">
        <v>165.76530612244898</v>
      </c>
      <c r="K183" s="166">
        <v>45.792750517958623</v>
      </c>
      <c r="L183" s="122">
        <v>9.0318388564002622E-2</v>
      </c>
      <c r="M183" s="167">
        <v>0.30367824027698881</v>
      </c>
      <c r="N183" s="112" t="s">
        <v>39</v>
      </c>
      <c r="O183" s="113" t="s">
        <v>39</v>
      </c>
      <c r="P183" s="182"/>
      <c r="Q183" s="177">
        <v>400</v>
      </c>
      <c r="R183" s="177">
        <v>425</v>
      </c>
      <c r="S183" s="177">
        <v>450</v>
      </c>
      <c r="T183" s="177">
        <v>475</v>
      </c>
      <c r="U183" s="177">
        <v>500</v>
      </c>
      <c r="V183" s="177">
        <v>525</v>
      </c>
      <c r="W183" s="177">
        <v>550</v>
      </c>
      <c r="X183" s="117"/>
      <c r="Y183" s="118"/>
      <c r="Z183" s="183"/>
      <c r="AA183" s="184"/>
      <c r="AB183" s="184"/>
      <c r="AC183" s="184"/>
      <c r="AD183" s="184"/>
      <c r="AE183" s="184"/>
      <c r="AF183" s="184"/>
      <c r="AG183" s="184"/>
      <c r="AH183" s="60"/>
      <c r="AI183" s="134"/>
      <c r="AJ183" s="127"/>
      <c r="AK183" s="74"/>
      <c r="AL183" s="128"/>
      <c r="AM183" s="119">
        <v>186.04651162790699</v>
      </c>
      <c r="AN183" s="99">
        <v>197.67441860465118</v>
      </c>
      <c r="AO183" s="99">
        <v>209.30232558139537</v>
      </c>
      <c r="AP183" s="99">
        <v>220.93023255813955</v>
      </c>
      <c r="AQ183" s="99">
        <v>232.55813953488374</v>
      </c>
      <c r="AR183" s="99">
        <v>244.18604651162792</v>
      </c>
      <c r="AS183" s="99">
        <v>255.81395348837211</v>
      </c>
      <c r="AT183" s="52" t="s">
        <v>459</v>
      </c>
      <c r="AU183" s="70" t="s">
        <v>654</v>
      </c>
      <c r="AV183" s="76"/>
      <c r="AW183" s="76"/>
      <c r="AX183" s="53"/>
      <c r="AY183" s="79"/>
    </row>
    <row r="184" spans="1:51" ht="15" x14ac:dyDescent="0.2">
      <c r="A184" s="741"/>
      <c r="B184" s="41" t="s">
        <v>297</v>
      </c>
      <c r="C184" s="88">
        <v>203</v>
      </c>
      <c r="D184" s="49">
        <v>222</v>
      </c>
      <c r="E184" s="89">
        <v>70</v>
      </c>
      <c r="F184" s="63">
        <v>3.2</v>
      </c>
      <c r="G184" s="61">
        <v>36.621093749999993</v>
      </c>
      <c r="H184" s="62">
        <v>0.65394810267857129</v>
      </c>
      <c r="I184" s="165">
        <v>2.9</v>
      </c>
      <c r="J184" s="61">
        <v>161.63793103448276</v>
      </c>
      <c r="K184" s="166">
        <v>55.141773638503857</v>
      </c>
      <c r="L184" s="122">
        <v>9.3750000000000083E-2</v>
      </c>
      <c r="M184" s="167">
        <v>0.37643450803885309</v>
      </c>
      <c r="N184" s="82" t="s">
        <v>298</v>
      </c>
      <c r="O184" s="54" t="s">
        <v>298</v>
      </c>
      <c r="P184" s="82" t="s">
        <v>19</v>
      </c>
      <c r="Q184" s="49">
        <v>375</v>
      </c>
      <c r="R184" s="49">
        <v>400</v>
      </c>
      <c r="S184" s="49">
        <v>425</v>
      </c>
      <c r="T184" s="49">
        <v>450</v>
      </c>
      <c r="U184" s="49">
        <v>475</v>
      </c>
      <c r="V184" s="49">
        <v>500</v>
      </c>
      <c r="W184" s="49">
        <v>525</v>
      </c>
      <c r="X184" s="50" t="s">
        <v>322</v>
      </c>
      <c r="Y184" s="114" t="s">
        <v>323</v>
      </c>
      <c r="Z184" s="119">
        <v>138.88888888888889</v>
      </c>
      <c r="AA184" s="99">
        <v>148.8095238095238</v>
      </c>
      <c r="AB184" s="99">
        <v>158.73015873015873</v>
      </c>
      <c r="AC184" s="99">
        <v>168.65079365079364</v>
      </c>
      <c r="AD184" s="99">
        <v>178.57142857142858</v>
      </c>
      <c r="AE184" s="99">
        <v>188.49206349206349</v>
      </c>
      <c r="AF184" s="99">
        <v>198.4126984126984</v>
      </c>
      <c r="AG184" s="99">
        <v>208.33333333333334</v>
      </c>
      <c r="AH184" s="50" t="s">
        <v>330</v>
      </c>
      <c r="AI184" s="134" t="s">
        <v>291</v>
      </c>
      <c r="AJ184" s="129">
        <v>17</v>
      </c>
      <c r="AK184" s="73">
        <v>17</v>
      </c>
      <c r="AL184" s="75">
        <v>17</v>
      </c>
      <c r="AM184" s="119">
        <v>174.41860465116281</v>
      </c>
      <c r="AN184" s="99">
        <v>186.04651162790699</v>
      </c>
      <c r="AO184" s="99">
        <v>197.67441860465118</v>
      </c>
      <c r="AP184" s="99">
        <v>209.30232558139537</v>
      </c>
      <c r="AQ184" s="99">
        <v>220.93023255813955</v>
      </c>
      <c r="AR184" s="99">
        <v>232.55813953488374</v>
      </c>
      <c r="AS184" s="99">
        <v>244.18604651162792</v>
      </c>
      <c r="AT184" s="52" t="s">
        <v>464</v>
      </c>
      <c r="AU184" s="70" t="s">
        <v>654</v>
      </c>
      <c r="AV184" s="52" t="s">
        <v>465</v>
      </c>
      <c r="AW184" s="52" t="s">
        <v>655</v>
      </c>
      <c r="AX184" s="52"/>
      <c r="AY184" s="54"/>
    </row>
    <row r="185" spans="1:51" ht="15" x14ac:dyDescent="0.2">
      <c r="A185" s="741"/>
      <c r="B185" s="41" t="s">
        <v>558</v>
      </c>
      <c r="C185" s="88">
        <v>200</v>
      </c>
      <c r="D185" s="49">
        <v>240</v>
      </c>
      <c r="E185" s="89">
        <v>76</v>
      </c>
      <c r="F185" s="63">
        <v>2.9</v>
      </c>
      <c r="G185" s="61">
        <v>32.699167657550532</v>
      </c>
      <c r="H185" s="62">
        <v>0.58391370817054522</v>
      </c>
      <c r="I185" s="165">
        <v>2.6315789473684212</v>
      </c>
      <c r="J185" s="61">
        <v>141.82142857142856</v>
      </c>
      <c r="K185" s="166">
        <v>54.732805519176516</v>
      </c>
      <c r="L185" s="122">
        <v>9.255898366606162E-2</v>
      </c>
      <c r="M185" s="167">
        <v>0.42529223044565861</v>
      </c>
      <c r="N185" s="82" t="s">
        <v>39</v>
      </c>
      <c r="O185" s="54" t="s">
        <v>39</v>
      </c>
      <c r="P185" s="82" t="s">
        <v>30</v>
      </c>
      <c r="Q185" s="49">
        <v>275</v>
      </c>
      <c r="R185" s="49">
        <v>300</v>
      </c>
      <c r="S185" s="49">
        <v>325</v>
      </c>
      <c r="T185" s="49">
        <v>350</v>
      </c>
      <c r="U185" s="49">
        <v>375</v>
      </c>
      <c r="V185" s="49">
        <v>400</v>
      </c>
      <c r="W185" s="49">
        <v>425</v>
      </c>
      <c r="X185" s="50" t="s">
        <v>324</v>
      </c>
      <c r="Y185" s="114" t="s">
        <v>325</v>
      </c>
      <c r="Z185" s="119">
        <v>105.48523206751054</v>
      </c>
      <c r="AA185" s="99">
        <v>116.03375527426159</v>
      </c>
      <c r="AB185" s="99">
        <v>126.58227848101265</v>
      </c>
      <c r="AC185" s="99">
        <v>137.13080168776369</v>
      </c>
      <c r="AD185" s="99">
        <v>147.67932489451476</v>
      </c>
      <c r="AE185" s="99">
        <v>158.22784810126581</v>
      </c>
      <c r="AF185" s="99">
        <v>168.77637130801688</v>
      </c>
      <c r="AG185" s="99">
        <v>179.32489451476792</v>
      </c>
      <c r="AH185" s="50" t="s">
        <v>329</v>
      </c>
      <c r="AI185" s="134" t="s">
        <v>291</v>
      </c>
      <c r="AJ185" s="129">
        <v>12</v>
      </c>
      <c r="AK185" s="73">
        <v>15</v>
      </c>
      <c r="AL185" s="75">
        <v>20</v>
      </c>
      <c r="AM185" s="174">
        <v>127.90697674418605</v>
      </c>
      <c r="AN185" s="175">
        <v>139.53488372093022</v>
      </c>
      <c r="AO185" s="175">
        <v>151.16279069767444</v>
      </c>
      <c r="AP185" s="175">
        <v>162.79069767441862</v>
      </c>
      <c r="AQ185" s="175">
        <v>174.41860465116281</v>
      </c>
      <c r="AR185" s="175">
        <v>186.04651162790699</v>
      </c>
      <c r="AS185" s="175">
        <v>197.67441860465118</v>
      </c>
      <c r="AT185" s="76"/>
      <c r="AU185" s="176" t="s">
        <v>654</v>
      </c>
      <c r="AV185" s="76"/>
      <c r="AW185" s="177" t="s">
        <v>655</v>
      </c>
      <c r="AX185" s="52"/>
      <c r="AY185" s="54"/>
    </row>
    <row r="186" spans="1:51" ht="15" x14ac:dyDescent="0.2">
      <c r="A186" s="741"/>
      <c r="B186" s="41" t="s">
        <v>132</v>
      </c>
      <c r="C186" s="88">
        <v>162</v>
      </c>
      <c r="D186" s="49">
        <v>216</v>
      </c>
      <c r="E186" s="89">
        <v>63</v>
      </c>
      <c r="F186" s="63">
        <v>2.6</v>
      </c>
      <c r="G186" s="61">
        <v>48.076923076923073</v>
      </c>
      <c r="H186" s="62">
        <v>0.85851648351648346</v>
      </c>
      <c r="I186" s="165">
        <v>2.5714285714285716</v>
      </c>
      <c r="J186" s="61">
        <v>142.1875</v>
      </c>
      <c r="K186" s="166">
        <v>49.259524967258869</v>
      </c>
      <c r="L186" s="122">
        <v>1.098901098901095E-2</v>
      </c>
      <c r="M186" s="167">
        <v>0.35028995532272977</v>
      </c>
      <c r="N186" s="82" t="s">
        <v>4</v>
      </c>
      <c r="O186" s="54" t="s">
        <v>9</v>
      </c>
      <c r="P186" s="82" t="s">
        <v>19</v>
      </c>
      <c r="Q186" s="49">
        <v>325</v>
      </c>
      <c r="R186" s="49">
        <v>350</v>
      </c>
      <c r="S186" s="49">
        <v>375</v>
      </c>
      <c r="T186" s="49">
        <v>400</v>
      </c>
      <c r="U186" s="49">
        <v>425</v>
      </c>
      <c r="V186" s="49">
        <v>450</v>
      </c>
      <c r="W186" s="49">
        <v>475</v>
      </c>
      <c r="X186" s="50" t="s">
        <v>321</v>
      </c>
      <c r="Y186" s="115"/>
      <c r="Z186" s="119">
        <v>115.38461538461539</v>
      </c>
      <c r="AA186" s="99">
        <v>125</v>
      </c>
      <c r="AB186" s="99">
        <v>134.61538461538461</v>
      </c>
      <c r="AC186" s="99">
        <v>144.23076923076923</v>
      </c>
      <c r="AD186" s="99">
        <v>153.84615384615384</v>
      </c>
      <c r="AE186" s="99">
        <v>163.46153846153845</v>
      </c>
      <c r="AF186" s="99">
        <v>173.07692307692307</v>
      </c>
      <c r="AG186" s="99">
        <v>182.69230769230768</v>
      </c>
      <c r="AH186" s="50" t="s">
        <v>331</v>
      </c>
      <c r="AI186" s="134" t="s">
        <v>291</v>
      </c>
      <c r="AJ186" s="129">
        <v>17</v>
      </c>
      <c r="AK186" s="73">
        <v>17</v>
      </c>
      <c r="AL186" s="75">
        <v>10</v>
      </c>
      <c r="AM186" s="119">
        <v>151.16279069767444</v>
      </c>
      <c r="AN186" s="99">
        <v>162.79069767441862</v>
      </c>
      <c r="AO186" s="99">
        <v>174.41860465116281</v>
      </c>
      <c r="AP186" s="99">
        <v>186.04651162790699</v>
      </c>
      <c r="AQ186" s="99">
        <v>197.67441860465118</v>
      </c>
      <c r="AR186" s="99">
        <v>209.30232558139537</v>
      </c>
      <c r="AS186" s="99">
        <v>220.93023255813955</v>
      </c>
      <c r="AT186" s="52" t="s">
        <v>460</v>
      </c>
      <c r="AU186" s="70" t="s">
        <v>654</v>
      </c>
      <c r="AV186" s="52" t="s">
        <v>461</v>
      </c>
      <c r="AW186" s="52" t="s">
        <v>655</v>
      </c>
      <c r="AX186" s="52"/>
      <c r="AY186" s="54"/>
    </row>
    <row r="187" spans="1:51" ht="15" x14ac:dyDescent="0.2">
      <c r="A187" s="741"/>
      <c r="B187" s="107" t="s">
        <v>560</v>
      </c>
      <c r="C187" s="88">
        <v>162</v>
      </c>
      <c r="D187" s="49">
        <v>216</v>
      </c>
      <c r="E187" s="89">
        <v>63</v>
      </c>
      <c r="F187" s="63">
        <v>2.8</v>
      </c>
      <c r="G187" s="61">
        <v>44.642857142857146</v>
      </c>
      <c r="H187" s="62">
        <v>0.79719387755102045</v>
      </c>
      <c r="I187" s="165">
        <v>2.5714285714285716</v>
      </c>
      <c r="J187" s="61">
        <v>153.125</v>
      </c>
      <c r="K187" s="166">
        <v>49.259524967258869</v>
      </c>
      <c r="L187" s="122">
        <v>8.1632653061224358E-2</v>
      </c>
      <c r="M187" s="167">
        <v>0.35028995532272972</v>
      </c>
      <c r="N187" s="82" t="s">
        <v>67</v>
      </c>
      <c r="O187" s="54" t="s">
        <v>67</v>
      </c>
      <c r="P187" s="82"/>
      <c r="Q187" s="49">
        <v>350</v>
      </c>
      <c r="R187" s="49">
        <v>375</v>
      </c>
      <c r="S187" s="49">
        <v>400</v>
      </c>
      <c r="T187" s="49">
        <v>425</v>
      </c>
      <c r="U187" s="49">
        <v>450</v>
      </c>
      <c r="V187" s="49">
        <v>475</v>
      </c>
      <c r="W187" s="49">
        <v>500</v>
      </c>
      <c r="X187" s="50" t="s">
        <v>321</v>
      </c>
      <c r="Y187" s="115"/>
      <c r="Z187" s="119">
        <v>125</v>
      </c>
      <c r="AA187" s="99">
        <v>134.61538461538461</v>
      </c>
      <c r="AB187" s="99">
        <v>144.23076923076923</v>
      </c>
      <c r="AC187" s="99">
        <v>153.84615384615384</v>
      </c>
      <c r="AD187" s="99">
        <v>163.46153846153845</v>
      </c>
      <c r="AE187" s="99">
        <v>173.07692307692307</v>
      </c>
      <c r="AF187" s="99">
        <v>182.69230769230768</v>
      </c>
      <c r="AG187" s="99">
        <v>192.30769230769229</v>
      </c>
      <c r="AH187" s="50" t="s">
        <v>331</v>
      </c>
      <c r="AI187" s="134"/>
      <c r="AJ187" s="129"/>
      <c r="AK187" s="73"/>
      <c r="AL187" s="75"/>
      <c r="AM187" s="119">
        <v>162.79069767441862</v>
      </c>
      <c r="AN187" s="99">
        <v>174.41860465116281</v>
      </c>
      <c r="AO187" s="99">
        <v>186.04651162790699</v>
      </c>
      <c r="AP187" s="99">
        <v>197.67441860465118</v>
      </c>
      <c r="AQ187" s="99">
        <v>209.30232558139537</v>
      </c>
      <c r="AR187" s="99">
        <v>220.93023255813955</v>
      </c>
      <c r="AS187" s="99">
        <v>232.55813953488374</v>
      </c>
      <c r="AT187" s="52" t="s">
        <v>460</v>
      </c>
      <c r="AU187" s="70" t="s">
        <v>654</v>
      </c>
      <c r="AV187" s="52" t="s">
        <v>461</v>
      </c>
      <c r="AW187" s="52" t="s">
        <v>655</v>
      </c>
      <c r="AX187" s="72"/>
      <c r="AY187" s="80"/>
    </row>
    <row r="188" spans="1:51" ht="15" x14ac:dyDescent="0.2">
      <c r="A188" s="741"/>
      <c r="B188" s="107" t="s">
        <v>559</v>
      </c>
      <c r="C188" s="88">
        <v>162</v>
      </c>
      <c r="D188" s="49">
        <v>216</v>
      </c>
      <c r="E188" s="89">
        <v>63</v>
      </c>
      <c r="F188" s="63">
        <v>2.65</v>
      </c>
      <c r="G188" s="61">
        <v>53.399786400854396</v>
      </c>
      <c r="H188" s="62">
        <v>0.95356761430097137</v>
      </c>
      <c r="I188" s="165">
        <v>2.5714285714285716</v>
      </c>
      <c r="J188" s="61">
        <v>164.0625</v>
      </c>
      <c r="K188" s="166">
        <v>49.259524967258869</v>
      </c>
      <c r="L188" s="122">
        <v>2.9649595687331432E-2</v>
      </c>
      <c r="M188" s="167">
        <v>0.30942279386841126</v>
      </c>
      <c r="N188" s="82" t="s">
        <v>67</v>
      </c>
      <c r="O188" s="54" t="s">
        <v>67</v>
      </c>
      <c r="P188" s="185"/>
      <c r="Q188" s="177">
        <v>375</v>
      </c>
      <c r="R188" s="177">
        <v>400</v>
      </c>
      <c r="S188" s="177">
        <v>425</v>
      </c>
      <c r="T188" s="177">
        <v>450</v>
      </c>
      <c r="U188" s="177">
        <v>475</v>
      </c>
      <c r="V188" s="177">
        <v>500</v>
      </c>
      <c r="W188" s="177">
        <v>525</v>
      </c>
      <c r="X188" s="186"/>
      <c r="Y188" s="187"/>
      <c r="Z188" s="174">
        <v>134.61538461538461</v>
      </c>
      <c r="AA188" s="175">
        <v>144.23076923076923</v>
      </c>
      <c r="AB188" s="175">
        <v>153.84615384615384</v>
      </c>
      <c r="AC188" s="175">
        <v>163.46153846153845</v>
      </c>
      <c r="AD188" s="175">
        <v>173.07692307692307</v>
      </c>
      <c r="AE188" s="175">
        <v>182.69230769230768</v>
      </c>
      <c r="AF188" s="175">
        <v>192.30769230769229</v>
      </c>
      <c r="AG188" s="175">
        <v>201.92307692307691</v>
      </c>
      <c r="AH188" s="186" t="s">
        <v>331</v>
      </c>
      <c r="AI188" s="134"/>
      <c r="AJ188" s="129"/>
      <c r="AK188" s="73"/>
      <c r="AL188" s="75"/>
      <c r="AM188" s="119">
        <v>174.41860465116281</v>
      </c>
      <c r="AN188" s="99">
        <v>186.04651162790699</v>
      </c>
      <c r="AO188" s="99">
        <v>197.67441860465118</v>
      </c>
      <c r="AP188" s="99">
        <v>209.30232558139537</v>
      </c>
      <c r="AQ188" s="99">
        <v>220.93023255813955</v>
      </c>
      <c r="AR188" s="99">
        <v>232.55813953488374</v>
      </c>
      <c r="AS188" s="99">
        <v>244.18604651162792</v>
      </c>
      <c r="AT188" s="52" t="s">
        <v>460</v>
      </c>
      <c r="AU188" s="70" t="s">
        <v>654</v>
      </c>
      <c r="AV188" s="52" t="s">
        <v>461</v>
      </c>
      <c r="AW188" s="52" t="s">
        <v>655</v>
      </c>
      <c r="AX188" s="72"/>
      <c r="AY188" s="80"/>
    </row>
    <row r="189" spans="1:51" ht="15" x14ac:dyDescent="0.2">
      <c r="A189" s="741"/>
      <c r="B189" s="41" t="s">
        <v>133</v>
      </c>
      <c r="C189" s="88">
        <v>170</v>
      </c>
      <c r="D189" s="49">
        <v>216</v>
      </c>
      <c r="E189" s="89">
        <v>63</v>
      </c>
      <c r="F189" s="63">
        <v>2.85</v>
      </c>
      <c r="G189" s="61">
        <v>43.09018159433672</v>
      </c>
      <c r="H189" s="62">
        <v>0.76946752847029853</v>
      </c>
      <c r="I189" s="165">
        <v>2.6984126984126986</v>
      </c>
      <c r="J189" s="61">
        <v>145.91911764705881</v>
      </c>
      <c r="K189" s="166">
        <v>50.461153375641345</v>
      </c>
      <c r="L189" s="122">
        <v>5.3188526872737361E-2</v>
      </c>
      <c r="M189" s="167">
        <v>0.36524263395702311</v>
      </c>
      <c r="N189" s="82" t="s">
        <v>67</v>
      </c>
      <c r="O189" s="54" t="s">
        <v>67</v>
      </c>
      <c r="P189" s="82" t="s">
        <v>27</v>
      </c>
      <c r="Q189" s="49">
        <v>350</v>
      </c>
      <c r="R189" s="49">
        <v>375</v>
      </c>
      <c r="S189" s="49">
        <v>400</v>
      </c>
      <c r="T189" s="49">
        <v>425</v>
      </c>
      <c r="U189" s="49">
        <v>450</v>
      </c>
      <c r="V189" s="49">
        <v>475</v>
      </c>
      <c r="W189" s="49">
        <v>500</v>
      </c>
      <c r="X189" s="50" t="s">
        <v>321</v>
      </c>
      <c r="Y189" s="115"/>
      <c r="Z189" s="174">
        <v>125</v>
      </c>
      <c r="AA189" s="175">
        <v>134.61538461538461</v>
      </c>
      <c r="AB189" s="175">
        <v>144.23076923076923</v>
      </c>
      <c r="AC189" s="175">
        <v>153.84615384615384</v>
      </c>
      <c r="AD189" s="175">
        <v>163.46153846153845</v>
      </c>
      <c r="AE189" s="175">
        <v>173.07692307692307</v>
      </c>
      <c r="AF189" s="175">
        <v>182.69230769230768</v>
      </c>
      <c r="AG189" s="175">
        <v>192.30769230769229</v>
      </c>
      <c r="AH189" s="186" t="s">
        <v>331</v>
      </c>
      <c r="AI189" s="134" t="s">
        <v>291</v>
      </c>
      <c r="AJ189" s="129">
        <v>14</v>
      </c>
      <c r="AK189" s="73">
        <v>17</v>
      </c>
      <c r="AL189" s="75">
        <v>15</v>
      </c>
      <c r="AM189" s="119">
        <v>162.79069767441862</v>
      </c>
      <c r="AN189" s="99">
        <v>174.41860465116281</v>
      </c>
      <c r="AO189" s="99">
        <v>186.04651162790699</v>
      </c>
      <c r="AP189" s="99">
        <v>197.67441860465118</v>
      </c>
      <c r="AQ189" s="99">
        <v>209.30232558139537</v>
      </c>
      <c r="AR189" s="99">
        <v>220.93023255813955</v>
      </c>
      <c r="AS189" s="99">
        <v>232.55813953488374</v>
      </c>
      <c r="AT189" s="52" t="s">
        <v>460</v>
      </c>
      <c r="AU189" s="70" t="s">
        <v>654</v>
      </c>
      <c r="AV189" s="52" t="s">
        <v>461</v>
      </c>
      <c r="AW189" s="52" t="s">
        <v>655</v>
      </c>
      <c r="AX189" s="52"/>
      <c r="AY189" s="54"/>
    </row>
    <row r="190" spans="1:51" ht="15" x14ac:dyDescent="0.2">
      <c r="A190" s="741"/>
      <c r="B190" s="41" t="s">
        <v>221</v>
      </c>
      <c r="C190" s="88">
        <v>200</v>
      </c>
      <c r="D190" s="49">
        <v>240</v>
      </c>
      <c r="E190" s="89">
        <v>76</v>
      </c>
      <c r="F190" s="64">
        <v>2.85</v>
      </c>
      <c r="G190" s="61">
        <v>40.012311480455523</v>
      </c>
      <c r="H190" s="62">
        <v>0.71450556215099148</v>
      </c>
      <c r="I190" s="165">
        <v>2.6315789473684212</v>
      </c>
      <c r="J190" s="61">
        <v>167.60714285714286</v>
      </c>
      <c r="K190" s="166">
        <v>54.732805519176516</v>
      </c>
      <c r="L190" s="122">
        <v>7.6638965835641698E-2</v>
      </c>
      <c r="M190" s="167">
        <v>0.35365812797006363</v>
      </c>
      <c r="N190" s="82" t="s">
        <v>4</v>
      </c>
      <c r="O190" s="54" t="s">
        <v>9</v>
      </c>
      <c r="P190" s="82" t="s">
        <v>19</v>
      </c>
      <c r="Q190" s="49">
        <v>325</v>
      </c>
      <c r="R190" s="49">
        <v>350</v>
      </c>
      <c r="S190" s="49">
        <v>375</v>
      </c>
      <c r="T190" s="49">
        <v>400</v>
      </c>
      <c r="U190" s="49">
        <v>425</v>
      </c>
      <c r="V190" s="49">
        <v>450</v>
      </c>
      <c r="W190" s="49">
        <v>475</v>
      </c>
      <c r="X190" s="50" t="s">
        <v>324</v>
      </c>
      <c r="Y190" s="114" t="s">
        <v>325</v>
      </c>
      <c r="Z190" s="119">
        <v>126.58227848101265</v>
      </c>
      <c r="AA190" s="99">
        <v>137.13080168776369</v>
      </c>
      <c r="AB190" s="99">
        <v>147.67932489451476</v>
      </c>
      <c r="AC190" s="99">
        <v>158.22784810126581</v>
      </c>
      <c r="AD190" s="99">
        <v>168.77637130801688</v>
      </c>
      <c r="AE190" s="99">
        <v>179.32489451476792</v>
      </c>
      <c r="AF190" s="99">
        <v>189.87341772151899</v>
      </c>
      <c r="AG190" s="99">
        <v>200.42194092827003</v>
      </c>
      <c r="AH190" s="50" t="s">
        <v>329</v>
      </c>
      <c r="AI190" s="134" t="s">
        <v>291</v>
      </c>
      <c r="AJ190" s="129">
        <v>17</v>
      </c>
      <c r="AK190" s="73">
        <v>17</v>
      </c>
      <c r="AL190" s="75">
        <v>10</v>
      </c>
      <c r="AM190" s="174">
        <v>151.16279069767444</v>
      </c>
      <c r="AN190" s="175">
        <v>162.79069767441862</v>
      </c>
      <c r="AO190" s="175">
        <v>174.41860465116281</v>
      </c>
      <c r="AP190" s="175">
        <v>186.04651162790699</v>
      </c>
      <c r="AQ190" s="175">
        <v>197.67441860465118</v>
      </c>
      <c r="AR190" s="175">
        <v>209.30232558139537</v>
      </c>
      <c r="AS190" s="175">
        <v>220.93023255813955</v>
      </c>
      <c r="AT190" s="76"/>
      <c r="AU190" s="176" t="s">
        <v>654</v>
      </c>
      <c r="AV190" s="76"/>
      <c r="AW190" s="177" t="s">
        <v>655</v>
      </c>
      <c r="AX190" s="52"/>
      <c r="AY190" s="54"/>
    </row>
    <row r="191" spans="1:51" ht="15" x14ac:dyDescent="0.2">
      <c r="A191" s="741" t="s">
        <v>134</v>
      </c>
      <c r="B191" s="41" t="s">
        <v>508</v>
      </c>
      <c r="C191" s="88">
        <v>150</v>
      </c>
      <c r="D191" s="49">
        <v>200</v>
      </c>
      <c r="E191" s="89">
        <v>57</v>
      </c>
      <c r="F191" s="64">
        <v>2.64</v>
      </c>
      <c r="G191" s="61">
        <v>57.392102846648292</v>
      </c>
      <c r="H191" s="62">
        <v>1.0248589794044338</v>
      </c>
      <c r="I191" s="165">
        <v>2.6315789473684212</v>
      </c>
      <c r="J191" s="61">
        <v>154.71428571428572</v>
      </c>
      <c r="K191" s="166">
        <v>47.4</v>
      </c>
      <c r="L191" s="122">
        <v>3.1897926634768502E-3</v>
      </c>
      <c r="M191" s="167">
        <v>0.30735157894736842</v>
      </c>
      <c r="N191" s="82" t="s">
        <v>15</v>
      </c>
      <c r="O191" s="54" t="s">
        <v>13</v>
      </c>
      <c r="P191" s="182"/>
      <c r="Q191" s="177">
        <v>400</v>
      </c>
      <c r="R191" s="177">
        <v>425</v>
      </c>
      <c r="S191" s="177">
        <v>450</v>
      </c>
      <c r="T191" s="177">
        <v>475</v>
      </c>
      <c r="U191" s="177">
        <v>500</v>
      </c>
      <c r="V191" s="177">
        <v>525</v>
      </c>
      <c r="W191" s="177">
        <v>550</v>
      </c>
      <c r="X191" s="60"/>
      <c r="Y191" s="115"/>
      <c r="Z191" s="183"/>
      <c r="AA191" s="184"/>
      <c r="AB191" s="184"/>
      <c r="AC191" s="184"/>
      <c r="AD191" s="184"/>
      <c r="AE191" s="184"/>
      <c r="AF191" s="184"/>
      <c r="AG191" s="184"/>
      <c r="AH191" s="60"/>
      <c r="AI191" s="134"/>
      <c r="AJ191" s="129"/>
      <c r="AK191" s="73"/>
      <c r="AL191" s="75"/>
      <c r="AM191" s="119">
        <v>186.04651162790699</v>
      </c>
      <c r="AN191" s="99">
        <v>197.67441860465118</v>
      </c>
      <c r="AO191" s="99">
        <v>209.30232558139537</v>
      </c>
      <c r="AP191" s="99">
        <v>220.93023255813955</v>
      </c>
      <c r="AQ191" s="99">
        <v>232.55813953488374</v>
      </c>
      <c r="AR191" s="99">
        <v>244.18604651162792</v>
      </c>
      <c r="AS191" s="99">
        <v>255.81395348837211</v>
      </c>
      <c r="AT191" s="52" t="s">
        <v>459</v>
      </c>
      <c r="AU191" s="70" t="s">
        <v>654</v>
      </c>
      <c r="AV191" s="52" t="s">
        <v>458</v>
      </c>
      <c r="AW191" s="52" t="s">
        <v>655</v>
      </c>
      <c r="AX191" s="52"/>
      <c r="AY191" s="54"/>
    </row>
    <row r="192" spans="1:51" ht="15" x14ac:dyDescent="0.2">
      <c r="A192" s="741"/>
      <c r="B192" s="107" t="s">
        <v>384</v>
      </c>
      <c r="C192" s="88">
        <v>150</v>
      </c>
      <c r="D192" s="49">
        <v>200</v>
      </c>
      <c r="E192" s="89">
        <v>57</v>
      </c>
      <c r="F192" s="63">
        <v>2.81</v>
      </c>
      <c r="G192" s="61">
        <v>50.657919732526182</v>
      </c>
      <c r="H192" s="62">
        <v>0.90460570950939612</v>
      </c>
      <c r="I192" s="165">
        <v>2.6315789473684212</v>
      </c>
      <c r="J192" s="61">
        <v>154.71428571428572</v>
      </c>
      <c r="K192" s="166">
        <v>47.4</v>
      </c>
      <c r="L192" s="122">
        <v>6.3495036523693524E-2</v>
      </c>
      <c r="M192" s="167">
        <v>0.32714315789473686</v>
      </c>
      <c r="N192" s="82" t="s">
        <v>65</v>
      </c>
      <c r="O192" s="54" t="s">
        <v>65</v>
      </c>
      <c r="P192" s="182"/>
      <c r="Q192" s="177">
        <v>400</v>
      </c>
      <c r="R192" s="177">
        <v>425</v>
      </c>
      <c r="S192" s="177">
        <v>450</v>
      </c>
      <c r="T192" s="177">
        <v>475</v>
      </c>
      <c r="U192" s="177">
        <v>500</v>
      </c>
      <c r="V192" s="177">
        <v>525</v>
      </c>
      <c r="W192" s="177">
        <v>550</v>
      </c>
      <c r="X192" s="60"/>
      <c r="Y192" s="115"/>
      <c r="Z192" s="183"/>
      <c r="AA192" s="184"/>
      <c r="AB192" s="184"/>
      <c r="AC192" s="184"/>
      <c r="AD192" s="184"/>
      <c r="AE192" s="184"/>
      <c r="AF192" s="184"/>
      <c r="AG192" s="184"/>
      <c r="AH192" s="60"/>
      <c r="AI192" s="134"/>
      <c r="AJ192" s="129"/>
      <c r="AK192" s="73"/>
      <c r="AL192" s="75"/>
      <c r="AM192" s="119">
        <v>186.04651162790699</v>
      </c>
      <c r="AN192" s="99">
        <v>197.67441860465118</v>
      </c>
      <c r="AO192" s="99">
        <v>209.30232558139537</v>
      </c>
      <c r="AP192" s="99">
        <v>220.93023255813955</v>
      </c>
      <c r="AQ192" s="99">
        <v>232.55813953488374</v>
      </c>
      <c r="AR192" s="99">
        <v>244.18604651162792</v>
      </c>
      <c r="AS192" s="99">
        <v>255.81395348837211</v>
      </c>
      <c r="AT192" s="52" t="s">
        <v>459</v>
      </c>
      <c r="AU192" s="70" t="s">
        <v>654</v>
      </c>
      <c r="AV192" s="52" t="s">
        <v>458</v>
      </c>
      <c r="AW192" s="52" t="s">
        <v>655</v>
      </c>
      <c r="AX192" s="72"/>
      <c r="AY192" s="80"/>
    </row>
    <row r="193" spans="1:51" ht="15" x14ac:dyDescent="0.2">
      <c r="A193" s="741"/>
      <c r="B193" s="107" t="s">
        <v>136</v>
      </c>
      <c r="C193" s="88">
        <v>165</v>
      </c>
      <c r="D193" s="49">
        <v>216</v>
      </c>
      <c r="E193" s="89">
        <v>63</v>
      </c>
      <c r="F193" s="63">
        <v>2.6</v>
      </c>
      <c r="G193" s="61">
        <v>48.076923076923073</v>
      </c>
      <c r="H193" s="62">
        <v>0.85851648351648346</v>
      </c>
      <c r="I193" s="165">
        <v>2.6190476190476191</v>
      </c>
      <c r="J193" s="61">
        <v>139.60227272727272</v>
      </c>
      <c r="K193" s="166">
        <v>49.713539403265187</v>
      </c>
      <c r="L193" s="122">
        <v>-7.3260073260073E-3</v>
      </c>
      <c r="M193" s="167">
        <v>0.35351850242321908</v>
      </c>
      <c r="N193" s="82" t="s">
        <v>15</v>
      </c>
      <c r="O193" s="54" t="s">
        <v>12</v>
      </c>
      <c r="P193" s="82"/>
      <c r="Q193" s="49">
        <v>325</v>
      </c>
      <c r="R193" s="49">
        <v>350</v>
      </c>
      <c r="S193" s="49">
        <v>375</v>
      </c>
      <c r="T193" s="49">
        <v>400</v>
      </c>
      <c r="U193" s="49">
        <v>425</v>
      </c>
      <c r="V193" s="49">
        <v>450</v>
      </c>
      <c r="W193" s="49">
        <v>475</v>
      </c>
      <c r="X193" s="50" t="s">
        <v>321</v>
      </c>
      <c r="Y193" s="115"/>
      <c r="Z193" s="119">
        <v>115.38461538461539</v>
      </c>
      <c r="AA193" s="99">
        <v>125</v>
      </c>
      <c r="AB193" s="99">
        <v>134.61538461538461</v>
      </c>
      <c r="AC193" s="99">
        <v>144.23076923076923</v>
      </c>
      <c r="AD193" s="99">
        <v>153.84615384615384</v>
      </c>
      <c r="AE193" s="99">
        <v>163.46153846153845</v>
      </c>
      <c r="AF193" s="99">
        <v>173.07692307692307</v>
      </c>
      <c r="AG193" s="99">
        <v>182.69230769230768</v>
      </c>
      <c r="AH193" s="50" t="s">
        <v>331</v>
      </c>
      <c r="AI193" s="134"/>
      <c r="AJ193" s="129"/>
      <c r="AK193" s="73"/>
      <c r="AL193" s="75"/>
      <c r="AM193" s="119">
        <v>151.16279069767444</v>
      </c>
      <c r="AN193" s="99">
        <v>162.79069767441862</v>
      </c>
      <c r="AO193" s="99">
        <v>174.41860465116281</v>
      </c>
      <c r="AP193" s="99">
        <v>186.04651162790699</v>
      </c>
      <c r="AQ193" s="99">
        <v>197.67441860465118</v>
      </c>
      <c r="AR193" s="99">
        <v>209.30232558139537</v>
      </c>
      <c r="AS193" s="99">
        <v>220.93023255813955</v>
      </c>
      <c r="AT193" s="52" t="s">
        <v>460</v>
      </c>
      <c r="AU193" s="70" t="s">
        <v>654</v>
      </c>
      <c r="AV193" s="52" t="s">
        <v>461</v>
      </c>
      <c r="AW193" s="52" t="s">
        <v>655</v>
      </c>
      <c r="AX193" s="72"/>
      <c r="AY193" s="80"/>
    </row>
    <row r="194" spans="1:51" ht="15" x14ac:dyDescent="0.2">
      <c r="A194" s="741"/>
      <c r="B194" s="107" t="s">
        <v>385</v>
      </c>
      <c r="C194" s="88">
        <v>160</v>
      </c>
      <c r="D194" s="49">
        <v>200</v>
      </c>
      <c r="E194" s="89">
        <v>57</v>
      </c>
      <c r="F194" s="63">
        <v>2.807017543859649</v>
      </c>
      <c r="G194" s="61">
        <v>53.938476562500007</v>
      </c>
      <c r="H194" s="62">
        <v>0.96318708147321441</v>
      </c>
      <c r="I194" s="165">
        <v>2.807017543859649</v>
      </c>
      <c r="J194" s="61">
        <v>154.10993303571431</v>
      </c>
      <c r="K194" s="166">
        <v>48.954509496061739</v>
      </c>
      <c r="L194" s="122">
        <v>0</v>
      </c>
      <c r="M194" s="167">
        <v>0.31765966366825132</v>
      </c>
      <c r="N194" s="82" t="s">
        <v>15</v>
      </c>
      <c r="O194" s="54" t="s">
        <v>12</v>
      </c>
      <c r="P194" s="182"/>
      <c r="Q194" s="177">
        <v>425</v>
      </c>
      <c r="R194" s="177">
        <v>450</v>
      </c>
      <c r="S194" s="177">
        <v>475</v>
      </c>
      <c r="T194" s="177">
        <v>500</v>
      </c>
      <c r="U194" s="177">
        <v>525</v>
      </c>
      <c r="V194" s="177">
        <v>550</v>
      </c>
      <c r="W194" s="177">
        <v>575</v>
      </c>
      <c r="X194" s="60"/>
      <c r="Y194" s="115"/>
      <c r="Z194" s="183"/>
      <c r="AA194" s="184"/>
      <c r="AB194" s="184"/>
      <c r="AC194" s="184"/>
      <c r="AD194" s="184"/>
      <c r="AE194" s="184"/>
      <c r="AF194" s="184"/>
      <c r="AG194" s="184"/>
      <c r="AH194" s="60"/>
      <c r="AI194" s="134"/>
      <c r="AJ194" s="129"/>
      <c r="AK194" s="73"/>
      <c r="AL194" s="75"/>
      <c r="AM194" s="119">
        <v>197.67441860465118</v>
      </c>
      <c r="AN194" s="99">
        <v>209.30232558139537</v>
      </c>
      <c r="AO194" s="99">
        <v>220.93023255813955</v>
      </c>
      <c r="AP194" s="99">
        <v>232.55813953488374</v>
      </c>
      <c r="AQ194" s="99">
        <v>244.18604651162792</v>
      </c>
      <c r="AR194" s="99">
        <v>255.81395348837211</v>
      </c>
      <c r="AS194" s="99">
        <v>267.44186046511629</v>
      </c>
      <c r="AT194" s="52" t="s">
        <v>459</v>
      </c>
      <c r="AU194" s="70" t="s">
        <v>654</v>
      </c>
      <c r="AV194" s="52" t="s">
        <v>458</v>
      </c>
      <c r="AW194" s="52" t="s">
        <v>655</v>
      </c>
      <c r="AX194" s="72"/>
      <c r="AY194" s="80"/>
    </row>
    <row r="195" spans="1:51" ht="15" x14ac:dyDescent="0.2">
      <c r="A195" s="741"/>
      <c r="B195" s="107" t="s">
        <v>386</v>
      </c>
      <c r="C195" s="88">
        <v>170</v>
      </c>
      <c r="D195" s="49">
        <v>216</v>
      </c>
      <c r="E195" s="89">
        <v>63</v>
      </c>
      <c r="F195" s="63">
        <v>3.02</v>
      </c>
      <c r="G195" s="61">
        <v>43.857725538353584</v>
      </c>
      <c r="H195" s="62">
        <v>0.78317367032774254</v>
      </c>
      <c r="I195" s="165">
        <v>2.6984126984126986</v>
      </c>
      <c r="J195" s="61">
        <v>166.76470588235293</v>
      </c>
      <c r="K195" s="166">
        <v>50.461153375641345</v>
      </c>
      <c r="L195" s="122">
        <v>0.10648586145274881</v>
      </c>
      <c r="M195" s="167">
        <v>0.33865040709874855</v>
      </c>
      <c r="N195" s="82" t="s">
        <v>65</v>
      </c>
      <c r="O195" s="54" t="s">
        <v>65</v>
      </c>
      <c r="P195" s="82"/>
      <c r="Q195" s="49">
        <v>400</v>
      </c>
      <c r="R195" s="49">
        <v>425</v>
      </c>
      <c r="S195" s="49">
        <v>450</v>
      </c>
      <c r="T195" s="49">
        <v>475</v>
      </c>
      <c r="U195" s="49">
        <v>500</v>
      </c>
      <c r="V195" s="49">
        <v>525</v>
      </c>
      <c r="W195" s="49">
        <v>550</v>
      </c>
      <c r="X195" s="50" t="s">
        <v>321</v>
      </c>
      <c r="Y195" s="115"/>
      <c r="Z195" s="119">
        <v>144.23076923076923</v>
      </c>
      <c r="AA195" s="99">
        <v>153.84615384615384</v>
      </c>
      <c r="AB195" s="99">
        <v>163.46153846153845</v>
      </c>
      <c r="AC195" s="99">
        <v>173.07692307692307</v>
      </c>
      <c r="AD195" s="99">
        <v>182.69230769230768</v>
      </c>
      <c r="AE195" s="99">
        <v>192.30769230769229</v>
      </c>
      <c r="AF195" s="99">
        <v>201.92307692307691</v>
      </c>
      <c r="AG195" s="99">
        <v>211.53846153846152</v>
      </c>
      <c r="AH195" s="50" t="s">
        <v>331</v>
      </c>
      <c r="AI195" s="134"/>
      <c r="AJ195" s="129"/>
      <c r="AK195" s="73"/>
      <c r="AL195" s="75"/>
      <c r="AM195" s="119">
        <v>186.04651162790699</v>
      </c>
      <c r="AN195" s="99">
        <v>197.67441860465118</v>
      </c>
      <c r="AO195" s="99">
        <v>209.30232558139537</v>
      </c>
      <c r="AP195" s="99">
        <v>220.93023255813955</v>
      </c>
      <c r="AQ195" s="99">
        <v>232.55813953488374</v>
      </c>
      <c r="AR195" s="99">
        <v>244.18604651162792</v>
      </c>
      <c r="AS195" s="99">
        <v>255.81395348837211</v>
      </c>
      <c r="AT195" s="52" t="s">
        <v>460</v>
      </c>
      <c r="AU195" s="70" t="s">
        <v>654</v>
      </c>
      <c r="AV195" s="52" t="s">
        <v>461</v>
      </c>
      <c r="AW195" s="52" t="s">
        <v>657</v>
      </c>
      <c r="AX195" s="72"/>
      <c r="AY195" s="80"/>
    </row>
    <row r="196" spans="1:51" ht="15" x14ac:dyDescent="0.2">
      <c r="A196" s="741"/>
      <c r="B196" s="41" t="s">
        <v>135</v>
      </c>
      <c r="C196" s="88">
        <v>200</v>
      </c>
      <c r="D196" s="49">
        <v>240</v>
      </c>
      <c r="E196" s="89">
        <v>76</v>
      </c>
      <c r="F196" s="63">
        <v>2.68</v>
      </c>
      <c r="G196" s="61">
        <v>38.28803742481621</v>
      </c>
      <c r="H196" s="62">
        <v>0.68371495401457516</v>
      </c>
      <c r="I196" s="165">
        <v>2.6315789473684212</v>
      </c>
      <c r="J196" s="61">
        <v>141.82142857142856</v>
      </c>
      <c r="K196" s="166">
        <v>54.732805519176516</v>
      </c>
      <c r="L196" s="122">
        <v>1.8067556952081686E-2</v>
      </c>
      <c r="M196" s="167">
        <v>0.39302868192909152</v>
      </c>
      <c r="N196" s="82" t="s">
        <v>4</v>
      </c>
      <c r="O196" s="54" t="s">
        <v>15</v>
      </c>
      <c r="P196" s="82" t="s">
        <v>19</v>
      </c>
      <c r="Q196" s="49">
        <v>275</v>
      </c>
      <c r="R196" s="49">
        <v>300</v>
      </c>
      <c r="S196" s="49">
        <v>325</v>
      </c>
      <c r="T196" s="49">
        <v>350</v>
      </c>
      <c r="U196" s="49">
        <v>375</v>
      </c>
      <c r="V196" s="49">
        <v>400</v>
      </c>
      <c r="W196" s="49">
        <v>425</v>
      </c>
      <c r="X196" s="50" t="s">
        <v>324</v>
      </c>
      <c r="Y196" s="114" t="s">
        <v>325</v>
      </c>
      <c r="Z196" s="119">
        <v>105.48523206751054</v>
      </c>
      <c r="AA196" s="99">
        <v>116.03375527426159</v>
      </c>
      <c r="AB196" s="99">
        <v>126.58227848101265</v>
      </c>
      <c r="AC196" s="99">
        <v>137.13080168776369</v>
      </c>
      <c r="AD196" s="99">
        <v>147.67932489451476</v>
      </c>
      <c r="AE196" s="99">
        <v>158.22784810126581</v>
      </c>
      <c r="AF196" s="99">
        <v>168.77637130801688</v>
      </c>
      <c r="AG196" s="99">
        <v>179.32489451476792</v>
      </c>
      <c r="AH196" s="50" t="s">
        <v>329</v>
      </c>
      <c r="AI196" s="134" t="s">
        <v>291</v>
      </c>
      <c r="AJ196" s="129">
        <v>17</v>
      </c>
      <c r="AK196" s="73">
        <v>17</v>
      </c>
      <c r="AL196" s="75">
        <v>10</v>
      </c>
      <c r="AM196" s="174">
        <v>127.90697674418605</v>
      </c>
      <c r="AN196" s="175">
        <v>139.53488372093022</v>
      </c>
      <c r="AO196" s="175">
        <v>151.16279069767444</v>
      </c>
      <c r="AP196" s="175">
        <v>162.79069767441862</v>
      </c>
      <c r="AQ196" s="175">
        <v>174.41860465116281</v>
      </c>
      <c r="AR196" s="175">
        <v>186.04651162790699</v>
      </c>
      <c r="AS196" s="175">
        <v>197.67441860465118</v>
      </c>
      <c r="AT196" s="76"/>
      <c r="AU196" s="176" t="s">
        <v>654</v>
      </c>
      <c r="AV196" s="76"/>
      <c r="AW196" s="177" t="s">
        <v>655</v>
      </c>
      <c r="AX196" s="52"/>
      <c r="AY196" s="54"/>
    </row>
    <row r="197" spans="1:51" ht="15" x14ac:dyDescent="0.2">
      <c r="A197" s="741"/>
      <c r="B197" s="41" t="s">
        <v>309</v>
      </c>
      <c r="C197" s="88">
        <v>200</v>
      </c>
      <c r="D197" s="49">
        <v>267</v>
      </c>
      <c r="E197" s="89">
        <v>89</v>
      </c>
      <c r="F197" s="63">
        <v>2.34</v>
      </c>
      <c r="G197" s="61">
        <v>34.242822704361174</v>
      </c>
      <c r="H197" s="62">
        <v>0.61147897686359243</v>
      </c>
      <c r="I197" s="165">
        <v>2.2471910112359552</v>
      </c>
      <c r="J197" s="61">
        <v>132.60602678571428</v>
      </c>
      <c r="K197" s="166">
        <v>54.732805519176516</v>
      </c>
      <c r="L197" s="122">
        <v>3.9661961010275491E-2</v>
      </c>
      <c r="M197" s="167">
        <v>0.42979396765440547</v>
      </c>
      <c r="N197" s="82" t="s">
        <v>12</v>
      </c>
      <c r="O197" s="54" t="s">
        <v>13</v>
      </c>
      <c r="P197" s="82" t="s">
        <v>30</v>
      </c>
      <c r="Q197" s="49">
        <v>187.5</v>
      </c>
      <c r="R197" s="49">
        <v>212.5</v>
      </c>
      <c r="S197" s="49">
        <v>237.5</v>
      </c>
      <c r="T197" s="49">
        <v>262.5</v>
      </c>
      <c r="U197" s="49">
        <v>287.5</v>
      </c>
      <c r="V197" s="49">
        <v>312.5</v>
      </c>
      <c r="W197" s="49">
        <v>337.5</v>
      </c>
      <c r="X197" s="50" t="s">
        <v>326</v>
      </c>
      <c r="Y197" s="114" t="s">
        <v>327</v>
      </c>
      <c r="Z197" s="119">
        <v>75.581395348837219</v>
      </c>
      <c r="AA197" s="99">
        <v>87.209302325581405</v>
      </c>
      <c r="AB197" s="99">
        <v>89.66244725738396</v>
      </c>
      <c r="AC197" s="99">
        <v>110.46511627906978</v>
      </c>
      <c r="AD197" s="99">
        <v>122.09302325581396</v>
      </c>
      <c r="AE197" s="99">
        <v>133.72093023255815</v>
      </c>
      <c r="AF197" s="99">
        <v>145.34883720930233</v>
      </c>
      <c r="AG197" s="99">
        <v>156.97674418604652</v>
      </c>
      <c r="AH197" s="50" t="s">
        <v>328</v>
      </c>
      <c r="AI197" s="134" t="s">
        <v>291</v>
      </c>
      <c r="AJ197" s="129">
        <v>12</v>
      </c>
      <c r="AK197" s="73">
        <v>15</v>
      </c>
      <c r="AL197" s="75">
        <v>20</v>
      </c>
      <c r="AM197" s="174">
        <v>87.209302325581405</v>
      </c>
      <c r="AN197" s="175">
        <v>98.83720930232559</v>
      </c>
      <c r="AO197" s="175">
        <v>110.46511627906978</v>
      </c>
      <c r="AP197" s="175">
        <v>122.09302325581396</v>
      </c>
      <c r="AQ197" s="175">
        <v>133.72093023255815</v>
      </c>
      <c r="AR197" s="175">
        <v>145.34883720930233</v>
      </c>
      <c r="AS197" s="175">
        <v>156.97674418604652</v>
      </c>
      <c r="AT197" s="76"/>
      <c r="AU197" s="176" t="s">
        <v>652</v>
      </c>
      <c r="AV197" s="76"/>
      <c r="AW197" s="177" t="s">
        <v>653</v>
      </c>
      <c r="AX197" s="52"/>
      <c r="AY197" s="54"/>
    </row>
    <row r="198" spans="1:51" ht="15" x14ac:dyDescent="0.2">
      <c r="A198" s="741"/>
      <c r="B198" s="41" t="s">
        <v>307</v>
      </c>
      <c r="C198" s="88">
        <v>200</v>
      </c>
      <c r="D198" s="49">
        <v>267</v>
      </c>
      <c r="E198" s="89">
        <v>89</v>
      </c>
      <c r="F198" s="63">
        <v>2.4</v>
      </c>
      <c r="G198" s="61">
        <v>34.722222222222221</v>
      </c>
      <c r="H198" s="62">
        <v>0.62003968253968256</v>
      </c>
      <c r="I198" s="165">
        <v>2.2471910112359552</v>
      </c>
      <c r="J198" s="61">
        <v>141.44642857142858</v>
      </c>
      <c r="K198" s="166">
        <v>54.732805519176516</v>
      </c>
      <c r="L198" s="122">
        <v>6.3670411985018632E-2</v>
      </c>
      <c r="M198" s="167">
        <v>0.41326343043692826</v>
      </c>
      <c r="N198" s="82" t="s">
        <v>56</v>
      </c>
      <c r="O198" s="54" t="s">
        <v>56</v>
      </c>
      <c r="P198" s="82" t="s">
        <v>30</v>
      </c>
      <c r="Q198" s="49">
        <v>200</v>
      </c>
      <c r="R198" s="49">
        <v>225</v>
      </c>
      <c r="S198" s="49">
        <v>250</v>
      </c>
      <c r="T198" s="49">
        <v>275</v>
      </c>
      <c r="U198" s="49">
        <v>300</v>
      </c>
      <c r="V198" s="49">
        <v>325</v>
      </c>
      <c r="W198" s="49">
        <v>350</v>
      </c>
      <c r="X198" s="50" t="s">
        <v>326</v>
      </c>
      <c r="Y198" s="114" t="s">
        <v>327</v>
      </c>
      <c r="Z198" s="119">
        <v>81.395348837209312</v>
      </c>
      <c r="AA198" s="99">
        <v>93.023255813953497</v>
      </c>
      <c r="AB198" s="99">
        <v>94.936708860759495</v>
      </c>
      <c r="AC198" s="99">
        <v>116.27906976744187</v>
      </c>
      <c r="AD198" s="99">
        <v>127.90697674418605</v>
      </c>
      <c r="AE198" s="99">
        <v>139.53488372093022</v>
      </c>
      <c r="AF198" s="99">
        <v>151.16279069767444</v>
      </c>
      <c r="AG198" s="99">
        <v>162.79069767441862</v>
      </c>
      <c r="AH198" s="50" t="s">
        <v>328</v>
      </c>
      <c r="AI198" s="134" t="s">
        <v>291</v>
      </c>
      <c r="AJ198" s="129">
        <v>12</v>
      </c>
      <c r="AK198" s="73">
        <v>15</v>
      </c>
      <c r="AL198" s="75">
        <v>20</v>
      </c>
      <c r="AM198" s="174">
        <v>93.023255813953497</v>
      </c>
      <c r="AN198" s="175">
        <v>104.65116279069768</v>
      </c>
      <c r="AO198" s="175">
        <v>116.27906976744187</v>
      </c>
      <c r="AP198" s="175">
        <v>127.90697674418605</v>
      </c>
      <c r="AQ198" s="175">
        <v>139.53488372093022</v>
      </c>
      <c r="AR198" s="175">
        <v>151.16279069767444</v>
      </c>
      <c r="AS198" s="175">
        <v>162.79069767441862</v>
      </c>
      <c r="AT198" s="76"/>
      <c r="AU198" s="176" t="s">
        <v>652</v>
      </c>
      <c r="AV198" s="76"/>
      <c r="AW198" s="177" t="s">
        <v>653</v>
      </c>
      <c r="AX198" s="52"/>
      <c r="AY198" s="54"/>
    </row>
    <row r="199" spans="1:51" ht="15" x14ac:dyDescent="0.2">
      <c r="A199" s="741"/>
      <c r="B199" s="41" t="s">
        <v>310</v>
      </c>
      <c r="C199" s="88">
        <v>175</v>
      </c>
      <c r="D199" s="49">
        <v>240</v>
      </c>
      <c r="E199" s="89">
        <v>76</v>
      </c>
      <c r="F199" s="63">
        <v>2.36</v>
      </c>
      <c r="G199" s="61">
        <v>40.39787417408791</v>
      </c>
      <c r="H199" s="62">
        <v>0.72139061025156981</v>
      </c>
      <c r="I199" s="165">
        <v>2.3026315789473686</v>
      </c>
      <c r="J199" s="61">
        <v>132.61224489795919</v>
      </c>
      <c r="K199" s="166">
        <v>51.197851517422102</v>
      </c>
      <c r="L199" s="122">
        <v>2.4308652988403092E-2</v>
      </c>
      <c r="M199" s="167">
        <v>0.39569052962236861</v>
      </c>
      <c r="N199" s="82" t="s">
        <v>12</v>
      </c>
      <c r="O199" s="54" t="s">
        <v>13</v>
      </c>
      <c r="P199" s="82" t="s">
        <v>30</v>
      </c>
      <c r="Q199" s="49">
        <v>225</v>
      </c>
      <c r="R199" s="49">
        <v>250</v>
      </c>
      <c r="S199" s="49">
        <v>275</v>
      </c>
      <c r="T199" s="49">
        <v>300</v>
      </c>
      <c r="U199" s="49">
        <v>325</v>
      </c>
      <c r="V199" s="49">
        <v>350</v>
      </c>
      <c r="W199" s="49">
        <v>375</v>
      </c>
      <c r="X199" s="50" t="s">
        <v>324</v>
      </c>
      <c r="Y199" s="114" t="s">
        <v>325</v>
      </c>
      <c r="Z199" s="119">
        <v>84.388185654008439</v>
      </c>
      <c r="AA199" s="99">
        <v>94.936708860759495</v>
      </c>
      <c r="AB199" s="99">
        <v>105.48523206751054</v>
      </c>
      <c r="AC199" s="99">
        <v>116.03375527426159</v>
      </c>
      <c r="AD199" s="99">
        <v>126.58227848101265</v>
      </c>
      <c r="AE199" s="99">
        <v>137.13080168776369</v>
      </c>
      <c r="AF199" s="99">
        <v>147.67932489451476</v>
      </c>
      <c r="AG199" s="99">
        <v>158.22784810126581</v>
      </c>
      <c r="AH199" s="50" t="s">
        <v>329</v>
      </c>
      <c r="AI199" s="134" t="s">
        <v>291</v>
      </c>
      <c r="AJ199" s="129">
        <v>12</v>
      </c>
      <c r="AK199" s="73">
        <v>15</v>
      </c>
      <c r="AL199" s="75">
        <v>17</v>
      </c>
      <c r="AM199" s="174">
        <v>104.65116279069768</v>
      </c>
      <c r="AN199" s="175">
        <v>116.27906976744187</v>
      </c>
      <c r="AO199" s="175">
        <v>127.90697674418605</v>
      </c>
      <c r="AP199" s="175">
        <v>139.53488372093022</v>
      </c>
      <c r="AQ199" s="175">
        <v>151.16279069767444</v>
      </c>
      <c r="AR199" s="175">
        <v>162.79069767441862</v>
      </c>
      <c r="AS199" s="175">
        <v>174.41860465116281</v>
      </c>
      <c r="AT199" s="76"/>
      <c r="AU199" s="176" t="s">
        <v>652</v>
      </c>
      <c r="AV199" s="76"/>
      <c r="AW199" s="177" t="s">
        <v>653</v>
      </c>
      <c r="AX199" s="52"/>
      <c r="AY199" s="54"/>
    </row>
    <row r="200" spans="1:51" ht="15" x14ac:dyDescent="0.2">
      <c r="A200" s="741"/>
      <c r="B200" s="41" t="s">
        <v>308</v>
      </c>
      <c r="C200" s="88">
        <v>180</v>
      </c>
      <c r="D200" s="49">
        <v>240</v>
      </c>
      <c r="E200" s="89">
        <v>76</v>
      </c>
      <c r="F200" s="63">
        <v>2.48</v>
      </c>
      <c r="G200" s="61">
        <v>36.582986472424558</v>
      </c>
      <c r="H200" s="62">
        <v>0.65326761557900992</v>
      </c>
      <c r="I200" s="165">
        <v>2.3684210526315788</v>
      </c>
      <c r="J200" s="61">
        <v>128.92857142857144</v>
      </c>
      <c r="K200" s="166">
        <v>51.924098451489741</v>
      </c>
      <c r="L200" s="122">
        <v>4.4991511035653721E-2</v>
      </c>
      <c r="M200" s="167">
        <v>0.42170870134168975</v>
      </c>
      <c r="N200" s="82" t="s">
        <v>56</v>
      </c>
      <c r="O200" s="54" t="s">
        <v>56</v>
      </c>
      <c r="P200" s="82" t="s">
        <v>30</v>
      </c>
      <c r="Q200" s="49">
        <v>225</v>
      </c>
      <c r="R200" s="49">
        <v>250</v>
      </c>
      <c r="S200" s="49">
        <v>275</v>
      </c>
      <c r="T200" s="49">
        <v>300</v>
      </c>
      <c r="U200" s="49">
        <v>325</v>
      </c>
      <c r="V200" s="49">
        <v>350</v>
      </c>
      <c r="W200" s="49">
        <v>375</v>
      </c>
      <c r="X200" s="50" t="s">
        <v>324</v>
      </c>
      <c r="Y200" s="114" t="s">
        <v>325</v>
      </c>
      <c r="Z200" s="119">
        <v>84.388185654008439</v>
      </c>
      <c r="AA200" s="99">
        <v>94.936708860759495</v>
      </c>
      <c r="AB200" s="99">
        <v>105.48523206751054</v>
      </c>
      <c r="AC200" s="99">
        <v>116.03375527426159</v>
      </c>
      <c r="AD200" s="99">
        <v>126.58227848101265</v>
      </c>
      <c r="AE200" s="99">
        <v>137.13080168776369</v>
      </c>
      <c r="AF200" s="99">
        <v>147.67932489451476</v>
      </c>
      <c r="AG200" s="99">
        <v>158.22784810126581</v>
      </c>
      <c r="AH200" s="50" t="s">
        <v>329</v>
      </c>
      <c r="AI200" s="134" t="s">
        <v>291</v>
      </c>
      <c r="AJ200" s="129">
        <v>12</v>
      </c>
      <c r="AK200" s="73">
        <v>15</v>
      </c>
      <c r="AL200" s="75">
        <v>17</v>
      </c>
      <c r="AM200" s="174">
        <v>104.65116279069768</v>
      </c>
      <c r="AN200" s="175">
        <v>116.27906976744187</v>
      </c>
      <c r="AO200" s="175">
        <v>127.90697674418605</v>
      </c>
      <c r="AP200" s="175">
        <v>139.53488372093022</v>
      </c>
      <c r="AQ200" s="175">
        <v>151.16279069767444</v>
      </c>
      <c r="AR200" s="175">
        <v>162.79069767441862</v>
      </c>
      <c r="AS200" s="175">
        <v>174.41860465116281</v>
      </c>
      <c r="AT200" s="76"/>
      <c r="AU200" s="176" t="s">
        <v>652</v>
      </c>
      <c r="AV200" s="76"/>
      <c r="AW200" s="177" t="s">
        <v>653</v>
      </c>
      <c r="AX200" s="52"/>
      <c r="AY200" s="54"/>
    </row>
    <row r="201" spans="1:51" ht="15" x14ac:dyDescent="0.2">
      <c r="A201" s="741"/>
      <c r="B201" s="41" t="s">
        <v>136</v>
      </c>
      <c r="C201" s="88">
        <v>165</v>
      </c>
      <c r="D201" s="49">
        <v>216</v>
      </c>
      <c r="E201" s="89">
        <v>63</v>
      </c>
      <c r="F201" s="63">
        <v>2.6</v>
      </c>
      <c r="G201" s="61">
        <v>51.77514792899408</v>
      </c>
      <c r="H201" s="62">
        <v>0.92455621301775148</v>
      </c>
      <c r="I201" s="165">
        <v>2.6190476190476191</v>
      </c>
      <c r="J201" s="61">
        <v>150.34090909090909</v>
      </c>
      <c r="K201" s="166">
        <v>49.713539403265187</v>
      </c>
      <c r="L201" s="122">
        <v>-7.3260073260073E-3</v>
      </c>
      <c r="M201" s="167">
        <v>0.32826718082156059</v>
      </c>
      <c r="N201" s="82" t="s">
        <v>12</v>
      </c>
      <c r="O201" s="54" t="s">
        <v>15</v>
      </c>
      <c r="P201" s="82" t="s">
        <v>19</v>
      </c>
      <c r="Q201" s="49">
        <v>350</v>
      </c>
      <c r="R201" s="49">
        <v>375</v>
      </c>
      <c r="S201" s="49">
        <v>400</v>
      </c>
      <c r="T201" s="49">
        <v>425</v>
      </c>
      <c r="U201" s="49">
        <v>450</v>
      </c>
      <c r="V201" s="49">
        <v>475</v>
      </c>
      <c r="W201" s="49">
        <v>500</v>
      </c>
      <c r="X201" s="50" t="s">
        <v>321</v>
      </c>
      <c r="Y201" s="115"/>
      <c r="Z201" s="119">
        <v>125</v>
      </c>
      <c r="AA201" s="99">
        <v>134.61538461538461</v>
      </c>
      <c r="AB201" s="99">
        <v>144.23076923076923</v>
      </c>
      <c r="AC201" s="99">
        <v>153.84615384615384</v>
      </c>
      <c r="AD201" s="99">
        <v>163.46153846153845</v>
      </c>
      <c r="AE201" s="99">
        <v>173.07692307692307</v>
      </c>
      <c r="AF201" s="99">
        <v>182.69230769230768</v>
      </c>
      <c r="AG201" s="99">
        <v>192.30769230769229</v>
      </c>
      <c r="AH201" s="50" t="s">
        <v>331</v>
      </c>
      <c r="AI201" s="134" t="s">
        <v>291</v>
      </c>
      <c r="AJ201" s="129">
        <v>17</v>
      </c>
      <c r="AK201" s="73">
        <v>17</v>
      </c>
      <c r="AL201" s="75">
        <v>10</v>
      </c>
      <c r="AM201" s="119">
        <v>162.79069767441862</v>
      </c>
      <c r="AN201" s="99">
        <v>174.41860465116281</v>
      </c>
      <c r="AO201" s="99">
        <v>186.04651162790699</v>
      </c>
      <c r="AP201" s="99">
        <v>197.67441860465118</v>
      </c>
      <c r="AQ201" s="99">
        <v>209.30232558139537</v>
      </c>
      <c r="AR201" s="99">
        <v>220.93023255813955</v>
      </c>
      <c r="AS201" s="99">
        <v>232.55813953488374</v>
      </c>
      <c r="AT201" s="52" t="s">
        <v>460</v>
      </c>
      <c r="AU201" s="70" t="s">
        <v>654</v>
      </c>
      <c r="AV201" s="52" t="s">
        <v>461</v>
      </c>
      <c r="AW201" s="52" t="s">
        <v>655</v>
      </c>
      <c r="AX201" s="52"/>
      <c r="AY201" s="54"/>
    </row>
    <row r="202" spans="1:51" ht="15" x14ac:dyDescent="0.2">
      <c r="A202" s="103" t="s">
        <v>137</v>
      </c>
      <c r="B202" s="41" t="s">
        <v>267</v>
      </c>
      <c r="C202" s="88">
        <v>210</v>
      </c>
      <c r="D202" s="49">
        <v>240</v>
      </c>
      <c r="E202" s="89">
        <v>76</v>
      </c>
      <c r="F202" s="64">
        <v>2.76</v>
      </c>
      <c r="G202" s="61">
        <v>39.382482671707635</v>
      </c>
      <c r="H202" s="62">
        <v>0.70325861913763632</v>
      </c>
      <c r="I202" s="165">
        <v>2.763157894736842</v>
      </c>
      <c r="J202" s="61">
        <v>147.34693877551018</v>
      </c>
      <c r="K202" s="166">
        <v>56.084436343784354</v>
      </c>
      <c r="L202" s="122">
        <v>-1.1441647597254523E-3</v>
      </c>
      <c r="M202" s="167">
        <v>0.38019344216207501</v>
      </c>
      <c r="N202" s="82" t="s">
        <v>57</v>
      </c>
      <c r="O202" s="54" t="s">
        <v>57</v>
      </c>
      <c r="P202" s="82" t="s">
        <v>18</v>
      </c>
      <c r="Q202" s="49">
        <v>300</v>
      </c>
      <c r="R202" s="49">
        <v>325</v>
      </c>
      <c r="S202" s="49">
        <v>350</v>
      </c>
      <c r="T202" s="49">
        <v>375</v>
      </c>
      <c r="U202" s="49">
        <v>400</v>
      </c>
      <c r="V202" s="49">
        <v>425</v>
      </c>
      <c r="W202" s="49">
        <v>450</v>
      </c>
      <c r="X202" s="50" t="s">
        <v>324</v>
      </c>
      <c r="Y202" s="114" t="s">
        <v>325</v>
      </c>
      <c r="Z202" s="119">
        <v>116.03375527426159</v>
      </c>
      <c r="AA202" s="99">
        <v>126.58227848101265</v>
      </c>
      <c r="AB202" s="99">
        <v>137.13080168776369</v>
      </c>
      <c r="AC202" s="99">
        <v>147.67932489451476</v>
      </c>
      <c r="AD202" s="99">
        <v>158.22784810126581</v>
      </c>
      <c r="AE202" s="99">
        <v>168.77637130801688</v>
      </c>
      <c r="AF202" s="99">
        <v>179.32489451476792</v>
      </c>
      <c r="AG202" s="99">
        <v>189.87341772151899</v>
      </c>
      <c r="AH202" s="50" t="s">
        <v>329</v>
      </c>
      <c r="AI202" s="134" t="s">
        <v>291</v>
      </c>
      <c r="AJ202" s="127" t="s">
        <v>250</v>
      </c>
      <c r="AK202" s="74" t="s">
        <v>251</v>
      </c>
      <c r="AL202" s="128" t="s">
        <v>245</v>
      </c>
      <c r="AM202" s="174">
        <v>139.53488372093022</v>
      </c>
      <c r="AN202" s="175">
        <v>151.16279069767444</v>
      </c>
      <c r="AO202" s="175">
        <v>162.79069767441862</v>
      </c>
      <c r="AP202" s="175">
        <v>174.41860465116281</v>
      </c>
      <c r="AQ202" s="175">
        <v>186.04651162790699</v>
      </c>
      <c r="AR202" s="175">
        <v>197.67441860465118</v>
      </c>
      <c r="AS202" s="175">
        <v>209.30232558139537</v>
      </c>
      <c r="AT202" s="76"/>
      <c r="AU202" s="176" t="s">
        <v>654</v>
      </c>
      <c r="AV202" s="76"/>
      <c r="AW202" s="177" t="s">
        <v>655</v>
      </c>
      <c r="AX202" s="53"/>
      <c r="AY202" s="79"/>
    </row>
    <row r="203" spans="1:51" ht="15" x14ac:dyDescent="0.2">
      <c r="A203" s="741" t="s">
        <v>138</v>
      </c>
      <c r="B203" s="41" t="s">
        <v>446</v>
      </c>
      <c r="C203" s="88">
        <v>170</v>
      </c>
      <c r="D203" s="49">
        <v>200</v>
      </c>
      <c r="E203" s="89">
        <v>57</v>
      </c>
      <c r="F203" s="64">
        <v>3.05</v>
      </c>
      <c r="G203" s="61">
        <v>51.061542596076329</v>
      </c>
      <c r="H203" s="62">
        <v>0.91181326064422019</v>
      </c>
      <c r="I203" s="165">
        <v>2.9824561403508771</v>
      </c>
      <c r="J203" s="61">
        <v>162.10871848739498</v>
      </c>
      <c r="K203" s="166">
        <v>50.461153375641345</v>
      </c>
      <c r="L203" s="122">
        <v>2.2145527753810717E-2</v>
      </c>
      <c r="M203" s="167">
        <v>0.31832927041771153</v>
      </c>
      <c r="N203" s="82" t="s">
        <v>12</v>
      </c>
      <c r="O203" s="54" t="s">
        <v>4</v>
      </c>
      <c r="P203" s="182"/>
      <c r="Q203" s="177">
        <v>475</v>
      </c>
      <c r="R203" s="177">
        <v>500</v>
      </c>
      <c r="S203" s="177">
        <v>525</v>
      </c>
      <c r="T203" s="177">
        <v>550</v>
      </c>
      <c r="U203" s="177">
        <v>575</v>
      </c>
      <c r="V203" s="177">
        <v>600</v>
      </c>
      <c r="W203" s="177">
        <v>625</v>
      </c>
      <c r="X203" s="60"/>
      <c r="Y203" s="115"/>
      <c r="Z203" s="183"/>
      <c r="AA203" s="184"/>
      <c r="AB203" s="184"/>
      <c r="AC203" s="184"/>
      <c r="AD203" s="184"/>
      <c r="AE203" s="184"/>
      <c r="AF203" s="184"/>
      <c r="AG203" s="184"/>
      <c r="AH203" s="60"/>
      <c r="AI203" s="134"/>
      <c r="AJ203" s="127"/>
      <c r="AK203" s="74"/>
      <c r="AL203" s="128"/>
      <c r="AM203" s="119">
        <v>220.93023255813955</v>
      </c>
      <c r="AN203" s="99">
        <v>232.55813953488374</v>
      </c>
      <c r="AO203" s="99">
        <v>244.18604651162792</v>
      </c>
      <c r="AP203" s="99">
        <v>255.81395348837211</v>
      </c>
      <c r="AQ203" s="99">
        <v>267.44186046511629</v>
      </c>
      <c r="AR203" s="99">
        <v>279.06976744186045</v>
      </c>
      <c r="AS203" s="99">
        <v>290.69767441860466</v>
      </c>
      <c r="AT203" s="52" t="s">
        <v>459</v>
      </c>
      <c r="AU203" s="70" t="s">
        <v>654</v>
      </c>
      <c r="AV203" s="52" t="s">
        <v>458</v>
      </c>
      <c r="AW203" s="52" t="s">
        <v>655</v>
      </c>
      <c r="AX203" s="53"/>
      <c r="AY203" s="79"/>
    </row>
    <row r="204" spans="1:51" ht="15" x14ac:dyDescent="0.2">
      <c r="A204" s="741"/>
      <c r="B204" s="41" t="s">
        <v>139</v>
      </c>
      <c r="C204" s="88">
        <v>215</v>
      </c>
      <c r="D204" s="49">
        <v>240</v>
      </c>
      <c r="E204" s="89">
        <v>76</v>
      </c>
      <c r="F204" s="63">
        <v>2.9</v>
      </c>
      <c r="G204" s="61">
        <v>35.6718192627824</v>
      </c>
      <c r="H204" s="62">
        <v>0.63699677254968567</v>
      </c>
      <c r="I204" s="165">
        <v>2.8289473684210527</v>
      </c>
      <c r="J204" s="61">
        <v>143.92026578073089</v>
      </c>
      <c r="K204" s="166">
        <v>56.748180587574794</v>
      </c>
      <c r="L204" s="122">
        <v>2.4500907441016295E-2</v>
      </c>
      <c r="M204" s="167">
        <v>0.40420633892202396</v>
      </c>
      <c r="N204" s="82" t="s">
        <v>23</v>
      </c>
      <c r="O204" s="54" t="s">
        <v>23</v>
      </c>
      <c r="P204" s="82" t="s">
        <v>18</v>
      </c>
      <c r="Q204" s="49">
        <v>300</v>
      </c>
      <c r="R204" s="49">
        <v>325</v>
      </c>
      <c r="S204" s="49">
        <v>350</v>
      </c>
      <c r="T204" s="49">
        <v>375</v>
      </c>
      <c r="U204" s="49">
        <v>400</v>
      </c>
      <c r="V204" s="49">
        <v>425</v>
      </c>
      <c r="W204" s="49">
        <v>450</v>
      </c>
      <c r="X204" s="50" t="s">
        <v>324</v>
      </c>
      <c r="Y204" s="114" t="s">
        <v>325</v>
      </c>
      <c r="Z204" s="119">
        <v>116.03375527426159</v>
      </c>
      <c r="AA204" s="99">
        <v>126.58227848101265</v>
      </c>
      <c r="AB204" s="99">
        <v>137.13080168776369</v>
      </c>
      <c r="AC204" s="99">
        <v>147.67932489451476</v>
      </c>
      <c r="AD204" s="99">
        <v>158.22784810126581</v>
      </c>
      <c r="AE204" s="99">
        <v>168.77637130801688</v>
      </c>
      <c r="AF204" s="99">
        <v>179.32489451476792</v>
      </c>
      <c r="AG204" s="99">
        <v>189.87341772151899</v>
      </c>
      <c r="AH204" s="50" t="s">
        <v>329</v>
      </c>
      <c r="AI204" s="134" t="s">
        <v>291</v>
      </c>
      <c r="AJ204" s="127" t="s">
        <v>250</v>
      </c>
      <c r="AK204" s="74" t="s">
        <v>251</v>
      </c>
      <c r="AL204" s="128" t="s">
        <v>245</v>
      </c>
      <c r="AM204" s="174">
        <v>139.53488372093022</v>
      </c>
      <c r="AN204" s="175">
        <v>151.16279069767444</v>
      </c>
      <c r="AO204" s="175">
        <v>162.79069767441862</v>
      </c>
      <c r="AP204" s="175">
        <v>174.41860465116281</v>
      </c>
      <c r="AQ204" s="175">
        <v>186.04651162790699</v>
      </c>
      <c r="AR204" s="175">
        <v>197.67441860465118</v>
      </c>
      <c r="AS204" s="175">
        <v>209.30232558139537</v>
      </c>
      <c r="AT204" s="76"/>
      <c r="AU204" s="176" t="s">
        <v>654</v>
      </c>
      <c r="AV204" s="76"/>
      <c r="AW204" s="177" t="s">
        <v>655</v>
      </c>
      <c r="AX204" s="53"/>
      <c r="AY204" s="79"/>
    </row>
    <row r="205" spans="1:51" ht="15" x14ac:dyDescent="0.2">
      <c r="A205" s="741"/>
      <c r="B205" s="41" t="s">
        <v>140</v>
      </c>
      <c r="C205" s="88">
        <v>220</v>
      </c>
      <c r="D205" s="49">
        <v>240</v>
      </c>
      <c r="E205" s="89">
        <v>76</v>
      </c>
      <c r="F205" s="63">
        <v>3</v>
      </c>
      <c r="G205" s="61">
        <v>36.111111111111114</v>
      </c>
      <c r="H205" s="62">
        <v>0.64484126984126988</v>
      </c>
      <c r="I205" s="165">
        <v>2.8947368421052633</v>
      </c>
      <c r="J205" s="61">
        <v>152.37012987012989</v>
      </c>
      <c r="K205" s="166">
        <v>57.404250713688434</v>
      </c>
      <c r="L205" s="122">
        <v>3.5087719298245577E-2</v>
      </c>
      <c r="M205" s="167">
        <v>0.39044186720241525</v>
      </c>
      <c r="N205" s="82" t="s">
        <v>4</v>
      </c>
      <c r="O205" s="54" t="s">
        <v>4</v>
      </c>
      <c r="P205" s="82" t="s">
        <v>18</v>
      </c>
      <c r="Q205" s="49">
        <v>325</v>
      </c>
      <c r="R205" s="49">
        <v>350</v>
      </c>
      <c r="S205" s="49">
        <v>375</v>
      </c>
      <c r="T205" s="49">
        <v>400</v>
      </c>
      <c r="U205" s="49">
        <v>425</v>
      </c>
      <c r="V205" s="49">
        <v>450</v>
      </c>
      <c r="W205" s="49">
        <v>475</v>
      </c>
      <c r="X205" s="50" t="s">
        <v>324</v>
      </c>
      <c r="Y205" s="114" t="s">
        <v>325</v>
      </c>
      <c r="Z205" s="119">
        <v>126.58227848101265</v>
      </c>
      <c r="AA205" s="99">
        <v>137.13080168776369</v>
      </c>
      <c r="AB205" s="99">
        <v>147.67932489451476</v>
      </c>
      <c r="AC205" s="99">
        <v>158.22784810126581</v>
      </c>
      <c r="AD205" s="99">
        <v>168.77637130801688</v>
      </c>
      <c r="AE205" s="99">
        <v>179.32489451476792</v>
      </c>
      <c r="AF205" s="99">
        <v>189.87341772151899</v>
      </c>
      <c r="AG205" s="99">
        <v>200.42194092827003</v>
      </c>
      <c r="AH205" s="50" t="s">
        <v>329</v>
      </c>
      <c r="AI205" s="134" t="s">
        <v>291</v>
      </c>
      <c r="AJ205" s="127" t="s">
        <v>250</v>
      </c>
      <c r="AK205" s="74" t="s">
        <v>251</v>
      </c>
      <c r="AL205" s="128" t="s">
        <v>245</v>
      </c>
      <c r="AM205" s="174">
        <v>151.16279069767444</v>
      </c>
      <c r="AN205" s="175">
        <v>162.79069767441862</v>
      </c>
      <c r="AO205" s="175">
        <v>174.41860465116281</v>
      </c>
      <c r="AP205" s="175">
        <v>186.04651162790699</v>
      </c>
      <c r="AQ205" s="175">
        <v>197.67441860465118</v>
      </c>
      <c r="AR205" s="175">
        <v>209.30232558139537</v>
      </c>
      <c r="AS205" s="175">
        <v>220.93023255813955</v>
      </c>
      <c r="AT205" s="76"/>
      <c r="AU205" s="176" t="s">
        <v>654</v>
      </c>
      <c r="AV205" s="76"/>
      <c r="AW205" s="177" t="s">
        <v>655</v>
      </c>
      <c r="AX205" s="53"/>
      <c r="AY205" s="79"/>
    </row>
    <row r="206" spans="1:51" ht="15" x14ac:dyDescent="0.2">
      <c r="A206" s="738" t="s">
        <v>141</v>
      </c>
      <c r="B206" s="41" t="s">
        <v>495</v>
      </c>
      <c r="C206" s="88">
        <v>145</v>
      </c>
      <c r="D206" s="49">
        <v>216</v>
      </c>
      <c r="E206" s="89">
        <v>63</v>
      </c>
      <c r="F206" s="63">
        <v>2.2999999999999998</v>
      </c>
      <c r="G206" s="61">
        <v>56.710775047258991</v>
      </c>
      <c r="H206" s="62">
        <v>1.0126924115581963</v>
      </c>
      <c r="I206" s="165">
        <v>2.3015873015873014</v>
      </c>
      <c r="J206" s="61">
        <v>146.63793103448276</v>
      </c>
      <c r="K206" s="166">
        <v>46.603304603858291</v>
      </c>
      <c r="L206" s="122">
        <v>-6.9013112491373124E-4</v>
      </c>
      <c r="M206" s="167">
        <v>0.31759289063370094</v>
      </c>
      <c r="N206" s="82" t="s">
        <v>4</v>
      </c>
      <c r="O206" s="54" t="s">
        <v>4</v>
      </c>
      <c r="P206" s="88" t="s">
        <v>30</v>
      </c>
      <c r="Q206" s="177">
        <v>300</v>
      </c>
      <c r="R206" s="177">
        <v>325</v>
      </c>
      <c r="S206" s="177">
        <v>350</v>
      </c>
      <c r="T206" s="177">
        <v>375</v>
      </c>
      <c r="U206" s="177">
        <v>400</v>
      </c>
      <c r="V206" s="177">
        <v>425</v>
      </c>
      <c r="W206" s="177">
        <v>450</v>
      </c>
      <c r="X206" s="186"/>
      <c r="Y206" s="187"/>
      <c r="Z206" s="119">
        <v>116.03375527426159</v>
      </c>
      <c r="AA206" s="99">
        <v>126.58227848101265</v>
      </c>
      <c r="AB206" s="99">
        <v>137.13080168776369</v>
      </c>
      <c r="AC206" s="99">
        <v>147.67932489451476</v>
      </c>
      <c r="AD206" s="99">
        <v>158.22784810126581</v>
      </c>
      <c r="AE206" s="99">
        <v>168.77637130801688</v>
      </c>
      <c r="AF206" s="99">
        <v>179.32489451476792</v>
      </c>
      <c r="AG206" s="99">
        <v>189.87341772151899</v>
      </c>
      <c r="AH206" s="50" t="s">
        <v>331</v>
      </c>
      <c r="AI206" s="134"/>
      <c r="AJ206" s="127"/>
      <c r="AK206" s="74"/>
      <c r="AL206" s="128"/>
      <c r="AM206" s="119">
        <v>139.53488372093022</v>
      </c>
      <c r="AN206" s="99">
        <v>151.16279069767444</v>
      </c>
      <c r="AO206" s="99">
        <v>162.79069767441862</v>
      </c>
      <c r="AP206" s="99">
        <v>174.41860465116281</v>
      </c>
      <c r="AQ206" s="99">
        <v>186.04651162790699</v>
      </c>
      <c r="AR206" s="99">
        <v>197.67441860465118</v>
      </c>
      <c r="AS206" s="99">
        <v>209.30232558139537</v>
      </c>
      <c r="AT206" s="52" t="s">
        <v>460</v>
      </c>
      <c r="AU206" s="70" t="s">
        <v>652</v>
      </c>
      <c r="AV206" s="52" t="s">
        <v>461</v>
      </c>
      <c r="AW206" s="52" t="s">
        <v>653</v>
      </c>
      <c r="AX206" s="53"/>
      <c r="AY206" s="79"/>
    </row>
    <row r="207" spans="1:51" ht="15" x14ac:dyDescent="0.2">
      <c r="A207" s="772"/>
      <c r="B207" s="41" t="s">
        <v>496</v>
      </c>
      <c r="C207" s="88">
        <v>160</v>
      </c>
      <c r="D207" s="49">
        <v>216</v>
      </c>
      <c r="E207" s="89">
        <v>63</v>
      </c>
      <c r="F207" s="63">
        <v>2.6</v>
      </c>
      <c r="G207" s="61">
        <v>48.076923076923073</v>
      </c>
      <c r="H207" s="62">
        <v>0.85851648351648346</v>
      </c>
      <c r="I207" s="165">
        <v>2.5396825396825395</v>
      </c>
      <c r="J207" s="61">
        <v>143.96484375</v>
      </c>
      <c r="K207" s="166">
        <v>48.954509496061739</v>
      </c>
      <c r="L207" s="122">
        <v>2.3199023199023287E-2</v>
      </c>
      <c r="M207" s="167">
        <v>0.34812095641643903</v>
      </c>
      <c r="N207" s="82" t="s">
        <v>4</v>
      </c>
      <c r="O207" s="54" t="s">
        <v>4</v>
      </c>
      <c r="P207" s="82" t="s">
        <v>27</v>
      </c>
      <c r="Q207" s="49">
        <v>325</v>
      </c>
      <c r="R207" s="49">
        <v>350</v>
      </c>
      <c r="S207" s="49">
        <v>375</v>
      </c>
      <c r="T207" s="49">
        <v>400</v>
      </c>
      <c r="U207" s="49">
        <v>425</v>
      </c>
      <c r="V207" s="49">
        <v>450</v>
      </c>
      <c r="W207" s="49">
        <v>475</v>
      </c>
      <c r="X207" s="50" t="s">
        <v>321</v>
      </c>
      <c r="Y207" s="115"/>
      <c r="Z207" s="119">
        <v>126.58227848101265</v>
      </c>
      <c r="AA207" s="99">
        <v>137.13080168776369</v>
      </c>
      <c r="AB207" s="99">
        <v>147.67932489451476</v>
      </c>
      <c r="AC207" s="99">
        <v>158.22784810126581</v>
      </c>
      <c r="AD207" s="99">
        <v>168.77637130801688</v>
      </c>
      <c r="AE207" s="99">
        <v>179.32489451476792</v>
      </c>
      <c r="AF207" s="99">
        <v>189.87341772151899</v>
      </c>
      <c r="AG207" s="99">
        <v>200.42194092827003</v>
      </c>
      <c r="AH207" s="50" t="s">
        <v>331</v>
      </c>
      <c r="AI207" s="134"/>
      <c r="AJ207" s="127"/>
      <c r="AK207" s="74"/>
      <c r="AL207" s="128"/>
      <c r="AM207" s="119">
        <v>151.16279069767444</v>
      </c>
      <c r="AN207" s="99">
        <v>162.79069767441862</v>
      </c>
      <c r="AO207" s="99">
        <v>174.41860465116281</v>
      </c>
      <c r="AP207" s="99">
        <v>186.04651162790699</v>
      </c>
      <c r="AQ207" s="99">
        <v>197.67441860465118</v>
      </c>
      <c r="AR207" s="99">
        <v>209.30232558139537</v>
      </c>
      <c r="AS207" s="99">
        <v>220.93023255813955</v>
      </c>
      <c r="AT207" s="52" t="s">
        <v>460</v>
      </c>
      <c r="AU207" s="70" t="s">
        <v>654</v>
      </c>
      <c r="AV207" s="52" t="s">
        <v>461</v>
      </c>
      <c r="AW207" s="52" t="s">
        <v>655</v>
      </c>
      <c r="AX207" s="53"/>
      <c r="AY207" s="79"/>
    </row>
    <row r="208" spans="1:51" ht="15" x14ac:dyDescent="0.2">
      <c r="A208" s="772"/>
      <c r="B208" s="41" t="s">
        <v>532</v>
      </c>
      <c r="C208" s="88">
        <v>197</v>
      </c>
      <c r="D208" s="49">
        <v>222</v>
      </c>
      <c r="E208" s="89">
        <v>70</v>
      </c>
      <c r="F208" s="63">
        <v>2.95</v>
      </c>
      <c r="G208" s="61">
        <v>40.218328066647516</v>
      </c>
      <c r="H208" s="62">
        <v>0.71818442976156283</v>
      </c>
      <c r="I208" s="165">
        <v>2.8142857142857145</v>
      </c>
      <c r="J208" s="61">
        <v>155.45685279187816</v>
      </c>
      <c r="K208" s="166">
        <v>54.320758463040626</v>
      </c>
      <c r="L208" s="122">
        <v>4.6004842615012094E-2</v>
      </c>
      <c r="M208" s="167">
        <v>0.36627711420793113</v>
      </c>
      <c r="N208" s="82" t="s">
        <v>6</v>
      </c>
      <c r="O208" s="54" t="s">
        <v>10</v>
      </c>
      <c r="P208" s="82" t="s">
        <v>27</v>
      </c>
      <c r="Q208" s="49">
        <v>350</v>
      </c>
      <c r="R208" s="49">
        <v>375</v>
      </c>
      <c r="S208" s="49">
        <v>400</v>
      </c>
      <c r="T208" s="49">
        <v>425</v>
      </c>
      <c r="U208" s="49">
        <v>450</v>
      </c>
      <c r="V208" s="49">
        <v>475</v>
      </c>
      <c r="W208" s="49">
        <v>500</v>
      </c>
      <c r="X208" s="50" t="s">
        <v>322</v>
      </c>
      <c r="Y208" s="114" t="s">
        <v>323</v>
      </c>
      <c r="Z208" s="119">
        <v>128.96825396825398</v>
      </c>
      <c r="AA208" s="99">
        <v>138.88888888888889</v>
      </c>
      <c r="AB208" s="99">
        <v>148.8095238095238</v>
      </c>
      <c r="AC208" s="99">
        <v>158.73015873015873</v>
      </c>
      <c r="AD208" s="99">
        <v>168.65079365079364</v>
      </c>
      <c r="AE208" s="99">
        <v>178.57142857142858</v>
      </c>
      <c r="AF208" s="99">
        <v>188.49206349206349</v>
      </c>
      <c r="AG208" s="99">
        <v>198.4126984126984</v>
      </c>
      <c r="AH208" s="50" t="s">
        <v>330</v>
      </c>
      <c r="AI208" s="134" t="s">
        <v>295</v>
      </c>
      <c r="AJ208" s="129">
        <v>12</v>
      </c>
      <c r="AK208" s="73">
        <v>14</v>
      </c>
      <c r="AL208" s="75">
        <v>15</v>
      </c>
      <c r="AM208" s="119">
        <v>162.79069767441862</v>
      </c>
      <c r="AN208" s="99">
        <v>174.41860465116281</v>
      </c>
      <c r="AO208" s="99">
        <v>186.04651162790699</v>
      </c>
      <c r="AP208" s="99">
        <v>197.67441860465118</v>
      </c>
      <c r="AQ208" s="99">
        <v>209.30232558139537</v>
      </c>
      <c r="AR208" s="99">
        <v>220.93023255813955</v>
      </c>
      <c r="AS208" s="99">
        <v>232.55813953488374</v>
      </c>
      <c r="AT208" s="52" t="s">
        <v>464</v>
      </c>
      <c r="AU208" s="70" t="s">
        <v>654</v>
      </c>
      <c r="AV208" s="52" t="s">
        <v>465</v>
      </c>
      <c r="AW208" s="52" t="s">
        <v>655</v>
      </c>
      <c r="AX208" s="52"/>
      <c r="AY208" s="54"/>
    </row>
    <row r="209" spans="1:51" ht="15" x14ac:dyDescent="0.2">
      <c r="A209" s="772"/>
      <c r="B209" s="41" t="s">
        <v>533</v>
      </c>
      <c r="C209" s="88">
        <v>217</v>
      </c>
      <c r="D209" s="49">
        <v>222</v>
      </c>
      <c r="E209" s="89">
        <v>70</v>
      </c>
      <c r="F209" s="63">
        <v>3.15</v>
      </c>
      <c r="G209" s="61">
        <v>40.312421264802218</v>
      </c>
      <c r="H209" s="62">
        <v>0.71986466544289673</v>
      </c>
      <c r="I209" s="165">
        <v>3.1</v>
      </c>
      <c r="J209" s="61">
        <v>161.29032258064515</v>
      </c>
      <c r="K209" s="166">
        <v>57.011514626433147</v>
      </c>
      <c r="L209" s="122">
        <v>1.5873015873015817E-2</v>
      </c>
      <c r="M209" s="167">
        <v>0.35917254214652877</v>
      </c>
      <c r="N209" s="82" t="s">
        <v>6</v>
      </c>
      <c r="O209" s="54" t="s">
        <v>10</v>
      </c>
      <c r="P209" s="82" t="s">
        <v>27</v>
      </c>
      <c r="Q209" s="49">
        <v>400</v>
      </c>
      <c r="R209" s="49">
        <v>425</v>
      </c>
      <c r="S209" s="49">
        <v>450</v>
      </c>
      <c r="T209" s="49">
        <v>475</v>
      </c>
      <c r="U209" s="49">
        <v>500</v>
      </c>
      <c r="V209" s="49">
        <v>525</v>
      </c>
      <c r="W209" s="49">
        <v>550</v>
      </c>
      <c r="X209" s="50" t="s">
        <v>322</v>
      </c>
      <c r="Y209" s="114" t="s">
        <v>323</v>
      </c>
      <c r="Z209" s="119">
        <v>148.8095238095238</v>
      </c>
      <c r="AA209" s="99">
        <v>158.73015873015873</v>
      </c>
      <c r="AB209" s="99">
        <v>168.65079365079364</v>
      </c>
      <c r="AC209" s="99">
        <v>178.57142857142858</v>
      </c>
      <c r="AD209" s="99">
        <v>188.49206349206349</v>
      </c>
      <c r="AE209" s="99">
        <v>198.4126984126984</v>
      </c>
      <c r="AF209" s="99">
        <v>208.33333333333334</v>
      </c>
      <c r="AG209" s="99">
        <v>218.25396825396825</v>
      </c>
      <c r="AH209" s="50" t="s">
        <v>330</v>
      </c>
      <c r="AI209" s="134" t="s">
        <v>295</v>
      </c>
      <c r="AJ209" s="129">
        <v>8</v>
      </c>
      <c r="AK209" s="73">
        <v>10</v>
      </c>
      <c r="AL209" s="75">
        <v>14</v>
      </c>
      <c r="AM209" s="119">
        <v>186.04651162790699</v>
      </c>
      <c r="AN209" s="99">
        <v>197.67441860465118</v>
      </c>
      <c r="AO209" s="99">
        <v>209.30232558139537</v>
      </c>
      <c r="AP209" s="99">
        <v>220.93023255813955</v>
      </c>
      <c r="AQ209" s="99">
        <v>232.55813953488374</v>
      </c>
      <c r="AR209" s="99">
        <v>244.18604651162792</v>
      </c>
      <c r="AS209" s="99">
        <v>255.81395348837211</v>
      </c>
      <c r="AT209" s="52" t="s">
        <v>464</v>
      </c>
      <c r="AU209" s="70" t="s">
        <v>654</v>
      </c>
      <c r="AV209" s="52" t="s">
        <v>465</v>
      </c>
      <c r="AW209" s="52" t="s">
        <v>655</v>
      </c>
      <c r="AX209" s="52"/>
      <c r="AY209" s="54"/>
    </row>
    <row r="210" spans="1:51" ht="15" x14ac:dyDescent="0.2">
      <c r="A210" s="772"/>
      <c r="B210" s="41" t="s">
        <v>498</v>
      </c>
      <c r="C210" s="88">
        <v>205</v>
      </c>
      <c r="D210" s="49">
        <v>240</v>
      </c>
      <c r="E210" s="89">
        <v>76</v>
      </c>
      <c r="F210" s="63">
        <v>2.78</v>
      </c>
      <c r="G210" s="61">
        <v>42.052688784224422</v>
      </c>
      <c r="H210" s="62">
        <v>0.7509408711468647</v>
      </c>
      <c r="I210" s="165">
        <v>2.6973684210526314</v>
      </c>
      <c r="J210" s="61">
        <v>163.51916376306622</v>
      </c>
      <c r="K210" s="166">
        <v>55.412742216930582</v>
      </c>
      <c r="L210" s="122">
        <v>2.9723589549413093E-2</v>
      </c>
      <c r="M210" s="167">
        <v>0.34925731612679156</v>
      </c>
      <c r="N210" s="82" t="s">
        <v>4</v>
      </c>
      <c r="O210" s="54" t="s">
        <v>4</v>
      </c>
      <c r="P210" s="82" t="s">
        <v>27</v>
      </c>
      <c r="Q210" s="49">
        <v>325</v>
      </c>
      <c r="R210" s="49">
        <v>350</v>
      </c>
      <c r="S210" s="49">
        <v>375</v>
      </c>
      <c r="T210" s="49">
        <v>400</v>
      </c>
      <c r="U210" s="49">
        <v>425</v>
      </c>
      <c r="V210" s="49">
        <v>450</v>
      </c>
      <c r="W210" s="49">
        <v>475</v>
      </c>
      <c r="X210" s="50" t="s">
        <v>324</v>
      </c>
      <c r="Y210" s="114" t="s">
        <v>325</v>
      </c>
      <c r="Z210" s="119">
        <v>126.58227848101265</v>
      </c>
      <c r="AA210" s="99">
        <v>137.13080168776369</v>
      </c>
      <c r="AB210" s="99">
        <v>147.67932489451476</v>
      </c>
      <c r="AC210" s="99">
        <v>158.22784810126581</v>
      </c>
      <c r="AD210" s="99">
        <v>168.77637130801688</v>
      </c>
      <c r="AE210" s="99">
        <v>179.32489451476792</v>
      </c>
      <c r="AF210" s="99">
        <v>189.87341772151899</v>
      </c>
      <c r="AG210" s="99">
        <v>200.42194092827003</v>
      </c>
      <c r="AH210" s="50" t="s">
        <v>329</v>
      </c>
      <c r="AI210" s="134"/>
      <c r="AJ210" s="129"/>
      <c r="AK210" s="73"/>
      <c r="AL210" s="75"/>
      <c r="AM210" s="183"/>
      <c r="AN210" s="184"/>
      <c r="AO210" s="184"/>
      <c r="AP210" s="184"/>
      <c r="AQ210" s="184"/>
      <c r="AR210" s="184"/>
      <c r="AS210" s="184"/>
      <c r="AT210" s="76"/>
      <c r="AU210" s="188"/>
      <c r="AV210" s="76"/>
      <c r="AW210" s="76"/>
      <c r="AX210" s="52"/>
      <c r="AY210" s="54"/>
    </row>
    <row r="211" spans="1:51" ht="15" x14ac:dyDescent="0.2">
      <c r="A211" s="772"/>
      <c r="B211" s="41" t="s">
        <v>222</v>
      </c>
      <c r="C211" s="88">
        <v>195</v>
      </c>
      <c r="D211" s="49">
        <v>222</v>
      </c>
      <c r="E211" s="89">
        <v>70</v>
      </c>
      <c r="F211" s="63">
        <v>2.95</v>
      </c>
      <c r="G211" s="61">
        <v>37.345590347601259</v>
      </c>
      <c r="H211" s="62">
        <v>0.66688554192145111</v>
      </c>
      <c r="I211" s="165">
        <v>2.7857142857142856</v>
      </c>
      <c r="J211" s="61">
        <v>145.83333333333334</v>
      </c>
      <c r="K211" s="166">
        <v>54.044315149699145</v>
      </c>
      <c r="L211" s="122">
        <v>5.5690072639225284E-2</v>
      </c>
      <c r="M211" s="167">
        <v>0.39244487308704612</v>
      </c>
      <c r="N211" s="82" t="s">
        <v>6</v>
      </c>
      <c r="O211" s="54" t="s">
        <v>10</v>
      </c>
      <c r="P211" s="82" t="s">
        <v>27</v>
      </c>
      <c r="Q211" s="49">
        <v>325</v>
      </c>
      <c r="R211" s="49">
        <v>350</v>
      </c>
      <c r="S211" s="49">
        <v>375</v>
      </c>
      <c r="T211" s="49">
        <v>400</v>
      </c>
      <c r="U211" s="49">
        <v>425</v>
      </c>
      <c r="V211" s="49">
        <v>450</v>
      </c>
      <c r="W211" s="49">
        <v>475</v>
      </c>
      <c r="X211" s="50" t="s">
        <v>322</v>
      </c>
      <c r="Y211" s="114" t="s">
        <v>323</v>
      </c>
      <c r="Z211" s="119">
        <v>119.04761904761905</v>
      </c>
      <c r="AA211" s="99">
        <v>128.96825396825398</v>
      </c>
      <c r="AB211" s="99">
        <v>138.88888888888889</v>
      </c>
      <c r="AC211" s="99">
        <v>148.8095238095238</v>
      </c>
      <c r="AD211" s="99">
        <v>158.73015873015873</v>
      </c>
      <c r="AE211" s="99">
        <v>168.65079365079364</v>
      </c>
      <c r="AF211" s="99">
        <v>178.57142857142858</v>
      </c>
      <c r="AG211" s="99">
        <v>188.49206349206349</v>
      </c>
      <c r="AH211" s="50" t="s">
        <v>330</v>
      </c>
      <c r="AI211" s="134" t="s">
        <v>291</v>
      </c>
      <c r="AJ211" s="129">
        <v>17</v>
      </c>
      <c r="AK211" s="73">
        <v>17</v>
      </c>
      <c r="AL211" s="75">
        <v>15</v>
      </c>
      <c r="AM211" s="119">
        <v>151.16279069767444</v>
      </c>
      <c r="AN211" s="99">
        <v>162.79069767441862</v>
      </c>
      <c r="AO211" s="99">
        <v>174.41860465116281</v>
      </c>
      <c r="AP211" s="99">
        <v>186.04651162790699</v>
      </c>
      <c r="AQ211" s="99">
        <v>197.67441860465118</v>
      </c>
      <c r="AR211" s="99">
        <v>209.30232558139537</v>
      </c>
      <c r="AS211" s="99">
        <v>220.93023255813955</v>
      </c>
      <c r="AT211" s="52" t="s">
        <v>464</v>
      </c>
      <c r="AU211" s="70" t="s">
        <v>654</v>
      </c>
      <c r="AV211" s="52" t="s">
        <v>465</v>
      </c>
      <c r="AW211" s="52" t="s">
        <v>655</v>
      </c>
      <c r="AX211" s="52"/>
      <c r="AY211" s="54"/>
    </row>
    <row r="212" spans="1:51" ht="15" x14ac:dyDescent="0.2">
      <c r="A212" s="772"/>
      <c r="B212" s="41" t="s">
        <v>223</v>
      </c>
      <c r="C212" s="88">
        <v>180</v>
      </c>
      <c r="D212" s="49">
        <v>222</v>
      </c>
      <c r="E212" s="89">
        <v>70</v>
      </c>
      <c r="F212" s="63">
        <v>2.64</v>
      </c>
      <c r="G212" s="61">
        <v>43.044077134986225</v>
      </c>
      <c r="H212" s="62">
        <v>0.76864423455332542</v>
      </c>
      <c r="I212" s="165">
        <v>2.5714285714285716</v>
      </c>
      <c r="J212" s="61">
        <v>145.83333333333331</v>
      </c>
      <c r="K212" s="166">
        <v>51.924098451489741</v>
      </c>
      <c r="L212" s="122">
        <v>2.5974025974025948E-2</v>
      </c>
      <c r="M212" s="167">
        <v>0.3655456530984878</v>
      </c>
      <c r="N212" s="82" t="s">
        <v>286</v>
      </c>
      <c r="O212" s="54" t="s">
        <v>283</v>
      </c>
      <c r="P212" s="82" t="s">
        <v>18</v>
      </c>
      <c r="Q212" s="49">
        <v>300</v>
      </c>
      <c r="R212" s="49">
        <v>325</v>
      </c>
      <c r="S212" s="49">
        <v>350</v>
      </c>
      <c r="T212" s="49">
        <v>375</v>
      </c>
      <c r="U212" s="49">
        <v>400</v>
      </c>
      <c r="V212" s="49">
        <v>425</v>
      </c>
      <c r="W212" s="49">
        <v>450</v>
      </c>
      <c r="X212" s="50" t="s">
        <v>322</v>
      </c>
      <c r="Y212" s="114" t="s">
        <v>323</v>
      </c>
      <c r="Z212" s="119">
        <v>109.12698412698413</v>
      </c>
      <c r="AA212" s="99">
        <v>119.04761904761905</v>
      </c>
      <c r="AB212" s="99">
        <v>128.96825396825398</v>
      </c>
      <c r="AC212" s="99">
        <v>138.88888888888889</v>
      </c>
      <c r="AD212" s="99">
        <v>148.8095238095238</v>
      </c>
      <c r="AE212" s="99">
        <v>158.73015873015873</v>
      </c>
      <c r="AF212" s="99">
        <v>168.65079365079364</v>
      </c>
      <c r="AG212" s="99">
        <v>178.57142857142858</v>
      </c>
      <c r="AH212" s="50" t="s">
        <v>330</v>
      </c>
      <c r="AI212" s="134" t="s">
        <v>291</v>
      </c>
      <c r="AJ212" s="127" t="s">
        <v>250</v>
      </c>
      <c r="AK212" s="74" t="s">
        <v>251</v>
      </c>
      <c r="AL212" s="128" t="s">
        <v>245</v>
      </c>
      <c r="AM212" s="119">
        <v>139.53488372093022</v>
      </c>
      <c r="AN212" s="99">
        <v>151.16279069767444</v>
      </c>
      <c r="AO212" s="99">
        <v>162.79069767441862</v>
      </c>
      <c r="AP212" s="99">
        <v>174.41860465116281</v>
      </c>
      <c r="AQ212" s="99">
        <v>186.04651162790699</v>
      </c>
      <c r="AR212" s="99">
        <v>197.67441860465118</v>
      </c>
      <c r="AS212" s="99">
        <v>209.30232558139537</v>
      </c>
      <c r="AT212" s="52" t="s">
        <v>464</v>
      </c>
      <c r="AU212" s="70" t="s">
        <v>654</v>
      </c>
      <c r="AV212" s="52" t="s">
        <v>465</v>
      </c>
      <c r="AW212" s="52" t="s">
        <v>655</v>
      </c>
      <c r="AX212" s="53"/>
      <c r="AY212" s="79"/>
    </row>
    <row r="213" spans="1:51" ht="15" x14ac:dyDescent="0.2">
      <c r="A213" s="772"/>
      <c r="B213" s="107" t="s">
        <v>500</v>
      </c>
      <c r="C213" s="88">
        <v>171</v>
      </c>
      <c r="D213" s="49">
        <v>200</v>
      </c>
      <c r="E213" s="89">
        <v>57</v>
      </c>
      <c r="F213" s="63">
        <v>3.1</v>
      </c>
      <c r="G213" s="61">
        <v>49.427679500520284</v>
      </c>
      <c r="H213" s="62">
        <v>0.88263713393786225</v>
      </c>
      <c r="I213" s="165">
        <v>3</v>
      </c>
      <c r="J213" s="61">
        <v>161.16071428571431</v>
      </c>
      <c r="K213" s="166">
        <v>50.609350914628415</v>
      </c>
      <c r="L213" s="122">
        <v>3.2258064516129059E-2</v>
      </c>
      <c r="M213" s="167">
        <v>0.32449799884688796</v>
      </c>
      <c r="N213" s="82" t="s">
        <v>286</v>
      </c>
      <c r="O213" s="54" t="s">
        <v>283</v>
      </c>
      <c r="P213" s="182"/>
      <c r="Q213" s="177">
        <v>475</v>
      </c>
      <c r="R213" s="177">
        <v>500</v>
      </c>
      <c r="S213" s="177">
        <v>525</v>
      </c>
      <c r="T213" s="177">
        <v>550</v>
      </c>
      <c r="U213" s="177">
        <v>575</v>
      </c>
      <c r="V213" s="177">
        <v>600</v>
      </c>
      <c r="W213" s="177">
        <v>625</v>
      </c>
      <c r="X213" s="60"/>
      <c r="Y213" s="115"/>
      <c r="Z213" s="183"/>
      <c r="AA213" s="184"/>
      <c r="AB213" s="184"/>
      <c r="AC213" s="184"/>
      <c r="AD213" s="184"/>
      <c r="AE213" s="184"/>
      <c r="AF213" s="184"/>
      <c r="AG213" s="184"/>
      <c r="AH213" s="60"/>
      <c r="AI213" s="134"/>
      <c r="AJ213" s="127"/>
      <c r="AK213" s="74"/>
      <c r="AL213" s="128"/>
      <c r="AM213" s="119">
        <v>220.93023255813955</v>
      </c>
      <c r="AN213" s="99">
        <v>232.55813953488374</v>
      </c>
      <c r="AO213" s="99">
        <v>244.18604651162792</v>
      </c>
      <c r="AP213" s="99">
        <v>255.81395348837211</v>
      </c>
      <c r="AQ213" s="99">
        <v>267.44186046511629</v>
      </c>
      <c r="AR213" s="99">
        <v>279.06976744186045</v>
      </c>
      <c r="AS213" s="99">
        <v>290.69767441860466</v>
      </c>
      <c r="AT213" s="52" t="s">
        <v>459</v>
      </c>
      <c r="AU213" s="70" t="s">
        <v>654</v>
      </c>
      <c r="AV213" s="52" t="s">
        <v>458</v>
      </c>
      <c r="AW213" s="52" t="s">
        <v>655</v>
      </c>
      <c r="AX213" s="72"/>
      <c r="AY213" s="80"/>
    </row>
    <row r="214" spans="1:51" ht="15" x14ac:dyDescent="0.2">
      <c r="A214" s="772"/>
      <c r="B214" s="41" t="s">
        <v>501</v>
      </c>
      <c r="C214" s="88">
        <v>171</v>
      </c>
      <c r="D214" s="49">
        <v>216</v>
      </c>
      <c r="E214" s="89">
        <v>63</v>
      </c>
      <c r="F214" s="63">
        <v>2.8</v>
      </c>
      <c r="G214" s="61">
        <v>47.831632653061227</v>
      </c>
      <c r="H214" s="62">
        <v>0.85413629737609331</v>
      </c>
      <c r="I214" s="165">
        <v>2.7142857142857144</v>
      </c>
      <c r="J214" s="61">
        <v>155.42763157894737</v>
      </c>
      <c r="K214" s="166">
        <v>50.609350914628415</v>
      </c>
      <c r="L214" s="122">
        <v>3.0612244897959075E-2</v>
      </c>
      <c r="M214" s="167">
        <v>0.33589613644079308</v>
      </c>
      <c r="N214" s="82" t="s">
        <v>286</v>
      </c>
      <c r="O214" s="54" t="s">
        <v>283</v>
      </c>
      <c r="P214" s="82" t="s">
        <v>27</v>
      </c>
      <c r="Q214" s="49">
        <v>375</v>
      </c>
      <c r="R214" s="49">
        <v>400</v>
      </c>
      <c r="S214" s="49">
        <v>425</v>
      </c>
      <c r="T214" s="49">
        <v>450</v>
      </c>
      <c r="U214" s="49">
        <v>475</v>
      </c>
      <c r="V214" s="49">
        <v>500</v>
      </c>
      <c r="W214" s="49">
        <v>525</v>
      </c>
      <c r="X214" s="50" t="s">
        <v>321</v>
      </c>
      <c r="Y214" s="115"/>
      <c r="Z214" s="119">
        <v>134.61538461538461</v>
      </c>
      <c r="AA214" s="99">
        <v>144.23076923076923</v>
      </c>
      <c r="AB214" s="99">
        <v>153.84615384615384</v>
      </c>
      <c r="AC214" s="99">
        <v>163.46153846153845</v>
      </c>
      <c r="AD214" s="99">
        <v>173.07692307692307</v>
      </c>
      <c r="AE214" s="99">
        <v>182.69230769230768</v>
      </c>
      <c r="AF214" s="99">
        <v>192.30769230769229</v>
      </c>
      <c r="AG214" s="99">
        <v>201.92307692307691</v>
      </c>
      <c r="AH214" s="50" t="s">
        <v>331</v>
      </c>
      <c r="AI214" s="134" t="s">
        <v>291</v>
      </c>
      <c r="AJ214" s="129">
        <v>20</v>
      </c>
      <c r="AK214" s="73">
        <v>20</v>
      </c>
      <c r="AL214" s="75">
        <v>15</v>
      </c>
      <c r="AM214" s="119">
        <v>174.41860465116281</v>
      </c>
      <c r="AN214" s="99">
        <v>186.04651162790699</v>
      </c>
      <c r="AO214" s="99">
        <v>197.67441860465118</v>
      </c>
      <c r="AP214" s="99">
        <v>209.30232558139537</v>
      </c>
      <c r="AQ214" s="99">
        <v>220.93023255813955</v>
      </c>
      <c r="AR214" s="99">
        <v>232.55813953488374</v>
      </c>
      <c r="AS214" s="99">
        <v>244.18604651162792</v>
      </c>
      <c r="AT214" s="52" t="s">
        <v>460</v>
      </c>
      <c r="AU214" s="70" t="s">
        <v>654</v>
      </c>
      <c r="AV214" s="52" t="s">
        <v>461</v>
      </c>
      <c r="AW214" s="52" t="s">
        <v>655</v>
      </c>
      <c r="AX214" s="52"/>
      <c r="AY214" s="54"/>
    </row>
    <row r="215" spans="1:51" ht="15" x14ac:dyDescent="0.2">
      <c r="A215" s="772"/>
      <c r="B215" s="107" t="s">
        <v>502</v>
      </c>
      <c r="C215" s="88">
        <v>158</v>
      </c>
      <c r="D215" s="49">
        <v>200</v>
      </c>
      <c r="E215" s="89">
        <v>57</v>
      </c>
      <c r="F215" s="63">
        <v>2.9</v>
      </c>
      <c r="G215" s="61">
        <v>50.535077288941736</v>
      </c>
      <c r="H215" s="62">
        <v>0.90241209444538817</v>
      </c>
      <c r="I215" s="165">
        <v>2.7719298245614037</v>
      </c>
      <c r="J215" s="61">
        <v>156.06069168173599</v>
      </c>
      <c r="K215" s="166">
        <v>48.64758164595645</v>
      </c>
      <c r="L215" s="122">
        <v>4.4162129461584904E-2</v>
      </c>
      <c r="M215" s="167">
        <v>0.32612455146762959</v>
      </c>
      <c r="N215" s="82" t="s">
        <v>286</v>
      </c>
      <c r="O215" s="54" t="s">
        <v>283</v>
      </c>
      <c r="P215" s="182"/>
      <c r="Q215" s="177">
        <v>425</v>
      </c>
      <c r="R215" s="177">
        <v>450</v>
      </c>
      <c r="S215" s="177">
        <v>475</v>
      </c>
      <c r="T215" s="177">
        <v>500</v>
      </c>
      <c r="U215" s="177">
        <v>525</v>
      </c>
      <c r="V215" s="177">
        <v>550</v>
      </c>
      <c r="W215" s="177">
        <v>575</v>
      </c>
      <c r="X215" s="60"/>
      <c r="Y215" s="115"/>
      <c r="Z215" s="183"/>
      <c r="AA215" s="184"/>
      <c r="AB215" s="184"/>
      <c r="AC215" s="184"/>
      <c r="AD215" s="184"/>
      <c r="AE215" s="184"/>
      <c r="AF215" s="184"/>
      <c r="AG215" s="184"/>
      <c r="AH215" s="60"/>
      <c r="AI215" s="134"/>
      <c r="AJ215" s="129"/>
      <c r="AK215" s="73"/>
      <c r="AL215" s="75"/>
      <c r="AM215" s="119">
        <v>197.67441860465118</v>
      </c>
      <c r="AN215" s="99">
        <v>209.30232558139537</v>
      </c>
      <c r="AO215" s="99">
        <v>220.93023255813955</v>
      </c>
      <c r="AP215" s="99">
        <v>232.55813953488374</v>
      </c>
      <c r="AQ215" s="99">
        <v>244.18604651162792</v>
      </c>
      <c r="AR215" s="99">
        <v>255.81395348837211</v>
      </c>
      <c r="AS215" s="99">
        <v>267.44186046511629</v>
      </c>
      <c r="AT215" s="52" t="s">
        <v>459</v>
      </c>
      <c r="AU215" s="70" t="s">
        <v>654</v>
      </c>
      <c r="AV215" s="52" t="s">
        <v>458</v>
      </c>
      <c r="AW215" s="52" t="s">
        <v>655</v>
      </c>
      <c r="AX215" s="72"/>
      <c r="AY215" s="80"/>
    </row>
    <row r="216" spans="1:51" ht="15" x14ac:dyDescent="0.2">
      <c r="A216" s="772"/>
      <c r="B216" s="41" t="s">
        <v>503</v>
      </c>
      <c r="C216" s="88">
        <v>158</v>
      </c>
      <c r="D216" s="49">
        <v>216</v>
      </c>
      <c r="E216" s="89">
        <v>63</v>
      </c>
      <c r="F216" s="63">
        <v>2.6</v>
      </c>
      <c r="G216" s="61">
        <v>48.076923076923073</v>
      </c>
      <c r="H216" s="62">
        <v>0.85851648351648346</v>
      </c>
      <c r="I216" s="165">
        <v>2.5079365079365079</v>
      </c>
      <c r="J216" s="61">
        <v>145.78718354430379</v>
      </c>
      <c r="K216" s="166">
        <v>48.64758164595645</v>
      </c>
      <c r="L216" s="122">
        <v>3.540903540903545E-2</v>
      </c>
      <c r="M216" s="167">
        <v>0.34593835837124587</v>
      </c>
      <c r="N216" s="82" t="s">
        <v>286</v>
      </c>
      <c r="O216" s="54" t="s">
        <v>283</v>
      </c>
      <c r="P216" s="82" t="s">
        <v>27</v>
      </c>
      <c r="Q216" s="49">
        <v>325</v>
      </c>
      <c r="R216" s="49">
        <v>350</v>
      </c>
      <c r="S216" s="49">
        <v>375</v>
      </c>
      <c r="T216" s="49">
        <v>400</v>
      </c>
      <c r="U216" s="49">
        <v>425</v>
      </c>
      <c r="V216" s="49">
        <v>450</v>
      </c>
      <c r="W216" s="49">
        <v>475</v>
      </c>
      <c r="X216" s="50" t="s">
        <v>321</v>
      </c>
      <c r="Y216" s="115"/>
      <c r="Z216" s="119">
        <v>115.38461538461539</v>
      </c>
      <c r="AA216" s="99">
        <v>125</v>
      </c>
      <c r="AB216" s="99">
        <v>134.61538461538461</v>
      </c>
      <c r="AC216" s="99">
        <v>144.23076923076923</v>
      </c>
      <c r="AD216" s="99">
        <v>153.84615384615384</v>
      </c>
      <c r="AE216" s="99">
        <v>163.46153846153845</v>
      </c>
      <c r="AF216" s="99">
        <v>173.07692307692307</v>
      </c>
      <c r="AG216" s="99">
        <v>182.69230769230768</v>
      </c>
      <c r="AH216" s="50" t="s">
        <v>331</v>
      </c>
      <c r="AI216" s="134" t="s">
        <v>291</v>
      </c>
      <c r="AJ216" s="129">
        <v>20</v>
      </c>
      <c r="AK216" s="73">
        <v>20</v>
      </c>
      <c r="AL216" s="75">
        <v>15</v>
      </c>
      <c r="AM216" s="119">
        <v>151.16279069767444</v>
      </c>
      <c r="AN216" s="99">
        <v>162.79069767441862</v>
      </c>
      <c r="AO216" s="99">
        <v>174.41860465116281</v>
      </c>
      <c r="AP216" s="99">
        <v>186.04651162790699</v>
      </c>
      <c r="AQ216" s="99">
        <v>197.67441860465118</v>
      </c>
      <c r="AR216" s="99">
        <v>209.30232558139537</v>
      </c>
      <c r="AS216" s="99">
        <v>220.93023255813955</v>
      </c>
      <c r="AT216" s="52" t="s">
        <v>460</v>
      </c>
      <c r="AU216" s="70" t="s">
        <v>654</v>
      </c>
      <c r="AV216" s="52" t="s">
        <v>461</v>
      </c>
      <c r="AW216" s="52" t="s">
        <v>655</v>
      </c>
      <c r="AX216" s="52"/>
      <c r="AY216" s="54"/>
    </row>
    <row r="217" spans="1:51" ht="15" x14ac:dyDescent="0.2">
      <c r="A217" s="772"/>
      <c r="B217" s="107" t="s">
        <v>504</v>
      </c>
      <c r="C217" s="88">
        <v>146</v>
      </c>
      <c r="D217" s="49">
        <v>200</v>
      </c>
      <c r="E217" s="89">
        <v>57</v>
      </c>
      <c r="F217" s="63">
        <v>2.66</v>
      </c>
      <c r="G217" s="61">
        <v>52.999038950760358</v>
      </c>
      <c r="H217" s="62">
        <v>0.94641140983500638</v>
      </c>
      <c r="I217" s="165">
        <v>2.5614035087719298</v>
      </c>
      <c r="J217" s="61">
        <v>149.01846868884539</v>
      </c>
      <c r="K217" s="166">
        <v>46.763729534758028</v>
      </c>
      <c r="L217" s="122">
        <v>3.7066350085740732E-2</v>
      </c>
      <c r="M217" s="167">
        <v>0.3258912351577804</v>
      </c>
      <c r="N217" s="82" t="s">
        <v>286</v>
      </c>
      <c r="O217" s="54" t="s">
        <v>283</v>
      </c>
      <c r="P217" s="182"/>
      <c r="Q217" s="177">
        <v>375</v>
      </c>
      <c r="R217" s="177">
        <v>400</v>
      </c>
      <c r="S217" s="177">
        <v>425</v>
      </c>
      <c r="T217" s="177">
        <v>450</v>
      </c>
      <c r="U217" s="177">
        <v>475</v>
      </c>
      <c r="V217" s="177">
        <v>500</v>
      </c>
      <c r="W217" s="177">
        <v>525</v>
      </c>
      <c r="X217" s="60"/>
      <c r="Y217" s="115"/>
      <c r="Z217" s="183"/>
      <c r="AA217" s="184"/>
      <c r="AB217" s="184"/>
      <c r="AC217" s="184"/>
      <c r="AD217" s="184"/>
      <c r="AE217" s="184"/>
      <c r="AF217" s="184"/>
      <c r="AG217" s="184"/>
      <c r="AH217" s="60"/>
      <c r="AI217" s="134"/>
      <c r="AJ217" s="129"/>
      <c r="AK217" s="73"/>
      <c r="AL217" s="75"/>
      <c r="AM217" s="119">
        <v>174.41860465116281</v>
      </c>
      <c r="AN217" s="99">
        <v>186.04651162790699</v>
      </c>
      <c r="AO217" s="99">
        <v>197.67441860465118</v>
      </c>
      <c r="AP217" s="99">
        <v>209.30232558139537</v>
      </c>
      <c r="AQ217" s="99">
        <v>220.93023255813955</v>
      </c>
      <c r="AR217" s="99">
        <v>232.55813953488374</v>
      </c>
      <c r="AS217" s="99">
        <v>244.18604651162792</v>
      </c>
      <c r="AT217" s="52" t="s">
        <v>459</v>
      </c>
      <c r="AU217" s="70" t="s">
        <v>654</v>
      </c>
      <c r="AV217" s="52" t="s">
        <v>458</v>
      </c>
      <c r="AW217" s="52" t="s">
        <v>655</v>
      </c>
      <c r="AX217" s="72"/>
      <c r="AY217" s="80"/>
    </row>
    <row r="218" spans="1:51" ht="15" x14ac:dyDescent="0.2">
      <c r="A218" s="772"/>
      <c r="B218" s="41" t="s">
        <v>505</v>
      </c>
      <c r="C218" s="88">
        <v>146</v>
      </c>
      <c r="D218" s="49">
        <v>216</v>
      </c>
      <c r="E218" s="89">
        <v>63</v>
      </c>
      <c r="F218" s="63">
        <v>2.4</v>
      </c>
      <c r="G218" s="61">
        <v>47.743055555555557</v>
      </c>
      <c r="H218" s="62">
        <v>0.85255456349206349</v>
      </c>
      <c r="I218" s="165">
        <v>2.3174603174603177</v>
      </c>
      <c r="J218" s="61">
        <v>133.4974315068493</v>
      </c>
      <c r="K218" s="166">
        <v>46.763729534758028</v>
      </c>
      <c r="L218" s="122">
        <v>3.4391534391534272E-2</v>
      </c>
      <c r="M218" s="167">
        <v>0.36277317457266839</v>
      </c>
      <c r="N218" s="82" t="s">
        <v>286</v>
      </c>
      <c r="O218" s="54" t="s">
        <v>283</v>
      </c>
      <c r="P218" s="82" t="s">
        <v>27</v>
      </c>
      <c r="Q218" s="49">
        <v>275</v>
      </c>
      <c r="R218" s="49">
        <v>300</v>
      </c>
      <c r="S218" s="49">
        <v>325</v>
      </c>
      <c r="T218" s="49">
        <v>350</v>
      </c>
      <c r="U218" s="49">
        <v>375</v>
      </c>
      <c r="V218" s="49">
        <v>400</v>
      </c>
      <c r="W218" s="49">
        <v>425</v>
      </c>
      <c r="X218" s="50" t="s">
        <v>321</v>
      </c>
      <c r="Y218" s="115"/>
      <c r="Z218" s="119">
        <v>96.153846153846146</v>
      </c>
      <c r="AA218" s="99">
        <v>105.76923076923076</v>
      </c>
      <c r="AB218" s="99">
        <v>115.38461538461539</v>
      </c>
      <c r="AC218" s="99">
        <v>125</v>
      </c>
      <c r="AD218" s="99">
        <v>134.61538461538461</v>
      </c>
      <c r="AE218" s="99">
        <v>144.23076923076923</v>
      </c>
      <c r="AF218" s="99">
        <v>153.84615384615384</v>
      </c>
      <c r="AG218" s="99">
        <v>163.46153846153845</v>
      </c>
      <c r="AH218" s="50" t="s">
        <v>331</v>
      </c>
      <c r="AI218" s="134" t="s">
        <v>291</v>
      </c>
      <c r="AJ218" s="129">
        <v>17</v>
      </c>
      <c r="AK218" s="73">
        <v>20</v>
      </c>
      <c r="AL218" s="75">
        <v>15</v>
      </c>
      <c r="AM218" s="119">
        <v>127.90697674418605</v>
      </c>
      <c r="AN218" s="99">
        <v>139.53488372093022</v>
      </c>
      <c r="AO218" s="99">
        <v>151.16279069767444</v>
      </c>
      <c r="AP218" s="99">
        <v>162.79069767441862</v>
      </c>
      <c r="AQ218" s="99">
        <v>174.41860465116281</v>
      </c>
      <c r="AR218" s="99">
        <v>186.04651162790699</v>
      </c>
      <c r="AS218" s="99">
        <v>197.67441860465118</v>
      </c>
      <c r="AT218" s="52" t="s">
        <v>460</v>
      </c>
      <c r="AU218" s="70" t="s">
        <v>652</v>
      </c>
      <c r="AV218" s="52" t="s">
        <v>461</v>
      </c>
      <c r="AW218" s="52" t="s">
        <v>653</v>
      </c>
      <c r="AX218" s="52"/>
      <c r="AY218" s="54"/>
    </row>
    <row r="219" spans="1:51" ht="15" x14ac:dyDescent="0.2">
      <c r="A219" s="772"/>
      <c r="B219" s="107" t="s">
        <v>506</v>
      </c>
      <c r="C219" s="88">
        <v>136</v>
      </c>
      <c r="D219" s="49">
        <v>200</v>
      </c>
      <c r="E219" s="89">
        <v>57</v>
      </c>
      <c r="F219" s="63">
        <v>2.42</v>
      </c>
      <c r="G219" s="61">
        <v>59.763677344443686</v>
      </c>
      <c r="H219" s="62">
        <v>1.067208524007923</v>
      </c>
      <c r="I219" s="165">
        <v>2.3859649122807016</v>
      </c>
      <c r="J219" s="61">
        <v>149.31066176470588</v>
      </c>
      <c r="K219" s="166">
        <v>45.133827668390808</v>
      </c>
      <c r="L219" s="122">
        <v>1.4064085834420788E-2</v>
      </c>
      <c r="M219" s="167">
        <v>0.30659329952984071</v>
      </c>
      <c r="N219" s="82" t="s">
        <v>286</v>
      </c>
      <c r="O219" s="54" t="s">
        <v>283</v>
      </c>
      <c r="P219" s="185"/>
      <c r="Q219" s="177">
        <v>350</v>
      </c>
      <c r="R219" s="177">
        <v>375</v>
      </c>
      <c r="S219" s="177">
        <v>400</v>
      </c>
      <c r="T219" s="177">
        <v>425</v>
      </c>
      <c r="U219" s="177">
        <v>450</v>
      </c>
      <c r="V219" s="177">
        <v>475</v>
      </c>
      <c r="W219" s="177">
        <v>500</v>
      </c>
      <c r="X219" s="186" t="s">
        <v>321</v>
      </c>
      <c r="Y219" s="187"/>
      <c r="Z219" s="174">
        <v>125</v>
      </c>
      <c r="AA219" s="175">
        <v>134.61538461538461</v>
      </c>
      <c r="AB219" s="175">
        <v>144.23076923076923</v>
      </c>
      <c r="AC219" s="175">
        <v>153.84615384615384</v>
      </c>
      <c r="AD219" s="175">
        <v>163.46153846153845</v>
      </c>
      <c r="AE219" s="175">
        <v>173.07692307692307</v>
      </c>
      <c r="AF219" s="175">
        <v>182.69230769230768</v>
      </c>
      <c r="AG219" s="175">
        <v>192.30769230769229</v>
      </c>
      <c r="AH219" s="186" t="s">
        <v>331</v>
      </c>
      <c r="AI219" s="134"/>
      <c r="AJ219" s="129"/>
      <c r="AK219" s="73"/>
      <c r="AL219" s="75"/>
      <c r="AM219" s="119">
        <v>162.79069767441862</v>
      </c>
      <c r="AN219" s="99">
        <v>174.41860465116281</v>
      </c>
      <c r="AO219" s="99">
        <v>186.04651162790699</v>
      </c>
      <c r="AP219" s="99">
        <v>197.67441860465118</v>
      </c>
      <c r="AQ219" s="99">
        <v>209.30232558139537</v>
      </c>
      <c r="AR219" s="99">
        <v>220.93023255813955</v>
      </c>
      <c r="AS219" s="99">
        <v>232.55813953488374</v>
      </c>
      <c r="AT219" s="52" t="s">
        <v>460</v>
      </c>
      <c r="AU219" s="70" t="s">
        <v>652</v>
      </c>
      <c r="AV219" s="52" t="s">
        <v>461</v>
      </c>
      <c r="AW219" s="52" t="s">
        <v>653</v>
      </c>
      <c r="AX219" s="72"/>
      <c r="AY219" s="80"/>
    </row>
    <row r="220" spans="1:51" ht="15" x14ac:dyDescent="0.2">
      <c r="A220" s="772"/>
      <c r="B220" s="41" t="s">
        <v>507</v>
      </c>
      <c r="C220" s="88">
        <v>136</v>
      </c>
      <c r="D220" s="49">
        <v>216</v>
      </c>
      <c r="E220" s="89">
        <v>63</v>
      </c>
      <c r="F220" s="63">
        <v>2.17</v>
      </c>
      <c r="G220" s="61">
        <v>53.09095542483383</v>
      </c>
      <c r="H220" s="62">
        <v>0.94805277544346123</v>
      </c>
      <c r="I220" s="165">
        <v>2.1587301587301586</v>
      </c>
      <c r="J220" s="61">
        <v>130.28492647058823</v>
      </c>
      <c r="K220" s="166">
        <v>45.133827668390808</v>
      </c>
      <c r="L220" s="122">
        <v>5.1934752395582113E-3</v>
      </c>
      <c r="M220" s="167">
        <v>0.34823255481033977</v>
      </c>
      <c r="N220" s="82" t="s">
        <v>286</v>
      </c>
      <c r="O220" s="54" t="s">
        <v>283</v>
      </c>
      <c r="P220" s="82" t="s">
        <v>27</v>
      </c>
      <c r="Q220" s="49">
        <v>250</v>
      </c>
      <c r="R220" s="49">
        <v>275</v>
      </c>
      <c r="S220" s="49">
        <v>300</v>
      </c>
      <c r="T220" s="49">
        <v>325</v>
      </c>
      <c r="U220" s="49">
        <v>350</v>
      </c>
      <c r="V220" s="49">
        <v>375</v>
      </c>
      <c r="W220" s="49">
        <v>400</v>
      </c>
      <c r="X220" s="50" t="s">
        <v>321</v>
      </c>
      <c r="Y220" s="115"/>
      <c r="Z220" s="119">
        <v>86.538461538461533</v>
      </c>
      <c r="AA220" s="99">
        <v>96.153846153846146</v>
      </c>
      <c r="AB220" s="99">
        <v>105.76923076923076</v>
      </c>
      <c r="AC220" s="99">
        <v>115.38461538461539</v>
      </c>
      <c r="AD220" s="99">
        <v>125</v>
      </c>
      <c r="AE220" s="99">
        <v>134.61538461538461</v>
      </c>
      <c r="AF220" s="99">
        <v>144.23076923076923</v>
      </c>
      <c r="AG220" s="99">
        <v>153.84615384615384</v>
      </c>
      <c r="AH220" s="50" t="s">
        <v>331</v>
      </c>
      <c r="AI220" s="134" t="s">
        <v>291</v>
      </c>
      <c r="AJ220" s="129">
        <v>20</v>
      </c>
      <c r="AK220" s="73">
        <v>20</v>
      </c>
      <c r="AL220" s="75">
        <v>15</v>
      </c>
      <c r="AM220" s="119">
        <v>116.27906976744187</v>
      </c>
      <c r="AN220" s="99">
        <v>127.90697674418605</v>
      </c>
      <c r="AO220" s="99">
        <v>139.53488372093022</v>
      </c>
      <c r="AP220" s="99">
        <v>151.16279069767444</v>
      </c>
      <c r="AQ220" s="99">
        <v>162.79069767441862</v>
      </c>
      <c r="AR220" s="99">
        <v>174.41860465116281</v>
      </c>
      <c r="AS220" s="99">
        <v>186.04651162790699</v>
      </c>
      <c r="AT220" s="52" t="s">
        <v>460</v>
      </c>
      <c r="AU220" s="70" t="s">
        <v>652</v>
      </c>
      <c r="AV220" s="52" t="s">
        <v>461</v>
      </c>
      <c r="AW220" s="52" t="s">
        <v>653</v>
      </c>
      <c r="AX220" s="52"/>
      <c r="AY220" s="54"/>
    </row>
    <row r="221" spans="1:51" ht="15" x14ac:dyDescent="0.2">
      <c r="A221" s="772"/>
      <c r="B221" s="107" t="s">
        <v>488</v>
      </c>
      <c r="C221" s="88">
        <v>140</v>
      </c>
      <c r="D221" s="49">
        <v>200</v>
      </c>
      <c r="E221" s="77">
        <v>51</v>
      </c>
      <c r="F221" s="63">
        <v>2.9</v>
      </c>
      <c r="G221" s="61">
        <v>53.507728894173603</v>
      </c>
      <c r="H221" s="62">
        <v>0.95549515882452862</v>
      </c>
      <c r="I221" s="165">
        <v>2.7450980392156863</v>
      </c>
      <c r="J221" s="61">
        <v>149.2920918367347</v>
      </c>
      <c r="K221" s="166">
        <v>45.792750517958623</v>
      </c>
      <c r="L221" s="122">
        <v>5.3414469235970215E-2</v>
      </c>
      <c r="M221" s="167">
        <v>0.32404107556063094</v>
      </c>
      <c r="N221" s="82" t="s">
        <v>286</v>
      </c>
      <c r="O221" s="54" t="s">
        <v>36</v>
      </c>
      <c r="P221" s="182"/>
      <c r="Q221" s="177">
        <v>450</v>
      </c>
      <c r="R221" s="177">
        <v>475</v>
      </c>
      <c r="S221" s="177">
        <v>500</v>
      </c>
      <c r="T221" s="177">
        <v>525</v>
      </c>
      <c r="U221" s="177">
        <v>550</v>
      </c>
      <c r="V221" s="177">
        <v>575</v>
      </c>
      <c r="W221" s="177">
        <v>600</v>
      </c>
      <c r="X221" s="60"/>
      <c r="Y221" s="115"/>
      <c r="Z221" s="183"/>
      <c r="AA221" s="184"/>
      <c r="AB221" s="184"/>
      <c r="AC221" s="184"/>
      <c r="AD221" s="184"/>
      <c r="AE221" s="184"/>
      <c r="AF221" s="184"/>
      <c r="AG221" s="184"/>
      <c r="AH221" s="60"/>
      <c r="AI221" s="134"/>
      <c r="AJ221" s="129"/>
      <c r="AK221" s="73"/>
      <c r="AL221" s="75"/>
      <c r="AM221" s="119">
        <v>209.30232558139537</v>
      </c>
      <c r="AN221" s="99">
        <v>220.93023255813955</v>
      </c>
      <c r="AO221" s="99">
        <v>232.55813953488374</v>
      </c>
      <c r="AP221" s="99">
        <v>244.18604651162792</v>
      </c>
      <c r="AQ221" s="99">
        <v>255.81395348837211</v>
      </c>
      <c r="AR221" s="99">
        <v>267.44186046511629</v>
      </c>
      <c r="AS221" s="99">
        <v>279.06976744186045</v>
      </c>
      <c r="AT221" s="157" t="s">
        <v>480</v>
      </c>
      <c r="AU221" s="70" t="s">
        <v>654</v>
      </c>
      <c r="AV221" s="76"/>
      <c r="AW221" s="52" t="s">
        <v>655</v>
      </c>
      <c r="AX221" s="72"/>
      <c r="AY221" s="80"/>
    </row>
    <row r="222" spans="1:51" ht="15" x14ac:dyDescent="0.2">
      <c r="A222" s="772"/>
      <c r="B222" s="107" t="s">
        <v>489</v>
      </c>
      <c r="C222" s="88">
        <v>130</v>
      </c>
      <c r="D222" s="49">
        <v>200</v>
      </c>
      <c r="E222" s="77">
        <v>51</v>
      </c>
      <c r="F222" s="63">
        <v>2.7</v>
      </c>
      <c r="G222" s="61">
        <v>54.869684499314126</v>
      </c>
      <c r="H222" s="62">
        <v>0.97981579463060942</v>
      </c>
      <c r="I222" s="165">
        <v>2.5490196078431371</v>
      </c>
      <c r="J222" s="61">
        <v>142.91208791208791</v>
      </c>
      <c r="K222" s="166">
        <v>44.126998538309856</v>
      </c>
      <c r="L222" s="122">
        <v>5.5918663761801143E-2</v>
      </c>
      <c r="M222" s="167">
        <v>0.32705893034276717</v>
      </c>
      <c r="N222" s="82" t="s">
        <v>286</v>
      </c>
      <c r="O222" s="54" t="s">
        <v>36</v>
      </c>
      <c r="P222" s="182"/>
      <c r="Q222" s="177">
        <v>400</v>
      </c>
      <c r="R222" s="177">
        <v>425</v>
      </c>
      <c r="S222" s="177">
        <v>450</v>
      </c>
      <c r="T222" s="177">
        <v>475</v>
      </c>
      <c r="U222" s="177">
        <v>500</v>
      </c>
      <c r="V222" s="177">
        <v>525</v>
      </c>
      <c r="W222" s="177">
        <v>550</v>
      </c>
      <c r="X222" s="60"/>
      <c r="Y222" s="115"/>
      <c r="Z222" s="183"/>
      <c r="AA222" s="184"/>
      <c r="AB222" s="184"/>
      <c r="AC222" s="184"/>
      <c r="AD222" s="184"/>
      <c r="AE222" s="184"/>
      <c r="AF222" s="184"/>
      <c r="AG222" s="184"/>
      <c r="AH222" s="60"/>
      <c r="AI222" s="134"/>
      <c r="AJ222" s="129"/>
      <c r="AK222" s="73"/>
      <c r="AL222" s="75"/>
      <c r="AM222" s="119">
        <v>186.04651162790699</v>
      </c>
      <c r="AN222" s="99">
        <v>197.67441860465118</v>
      </c>
      <c r="AO222" s="99">
        <v>209.30232558139537</v>
      </c>
      <c r="AP222" s="99">
        <v>220.93023255813955</v>
      </c>
      <c r="AQ222" s="99">
        <v>232.55813953488374</v>
      </c>
      <c r="AR222" s="99">
        <v>244.18604651162792</v>
      </c>
      <c r="AS222" s="99">
        <v>255.81395348837211</v>
      </c>
      <c r="AT222" s="157" t="s">
        <v>480</v>
      </c>
      <c r="AU222" s="70" t="s">
        <v>654</v>
      </c>
      <c r="AV222" s="76"/>
      <c r="AW222" s="52" t="s">
        <v>655</v>
      </c>
      <c r="AX222" s="72"/>
      <c r="AY222" s="80"/>
    </row>
    <row r="223" spans="1:51" ht="15" x14ac:dyDescent="0.2">
      <c r="A223" s="772"/>
      <c r="B223" s="107" t="s">
        <v>491</v>
      </c>
      <c r="C223" s="88">
        <v>120</v>
      </c>
      <c r="D223" s="49">
        <v>200</v>
      </c>
      <c r="E223" s="77">
        <v>51</v>
      </c>
      <c r="F223" s="63">
        <v>2.4700000000000002</v>
      </c>
      <c r="G223" s="61">
        <v>61.466341031651055</v>
      </c>
      <c r="H223" s="62">
        <v>1.0976132327080546</v>
      </c>
      <c r="I223" s="165">
        <v>2.3529411764705883</v>
      </c>
      <c r="J223" s="61">
        <v>145.14508928571428</v>
      </c>
      <c r="K223" s="166">
        <v>42.395848853396004</v>
      </c>
      <c r="L223" s="122">
        <v>4.7392236246725457E-2</v>
      </c>
      <c r="M223" s="167">
        <v>0.30662451311904504</v>
      </c>
      <c r="N223" s="82" t="s">
        <v>286</v>
      </c>
      <c r="O223" s="54" t="s">
        <v>36</v>
      </c>
      <c r="P223" s="182"/>
      <c r="Q223" s="177">
        <v>375</v>
      </c>
      <c r="R223" s="177">
        <v>400</v>
      </c>
      <c r="S223" s="177">
        <v>425</v>
      </c>
      <c r="T223" s="177">
        <v>450</v>
      </c>
      <c r="U223" s="177">
        <v>475</v>
      </c>
      <c r="V223" s="177">
        <v>500</v>
      </c>
      <c r="W223" s="177">
        <v>525</v>
      </c>
      <c r="X223" s="60"/>
      <c r="Y223" s="115"/>
      <c r="Z223" s="183"/>
      <c r="AA223" s="184"/>
      <c r="AB223" s="184"/>
      <c r="AC223" s="184"/>
      <c r="AD223" s="184"/>
      <c r="AE223" s="184"/>
      <c r="AF223" s="184"/>
      <c r="AG223" s="184"/>
      <c r="AH223" s="60"/>
      <c r="AI223" s="134"/>
      <c r="AJ223" s="129"/>
      <c r="AK223" s="73"/>
      <c r="AL223" s="75"/>
      <c r="AM223" s="119">
        <v>174.41860465116281</v>
      </c>
      <c r="AN223" s="99">
        <v>186.04651162790699</v>
      </c>
      <c r="AO223" s="99">
        <v>197.67441860465118</v>
      </c>
      <c r="AP223" s="99">
        <v>209.30232558139537</v>
      </c>
      <c r="AQ223" s="99">
        <v>220.93023255813955</v>
      </c>
      <c r="AR223" s="99">
        <v>232.55813953488374</v>
      </c>
      <c r="AS223" s="99">
        <v>244.18604651162792</v>
      </c>
      <c r="AT223" s="157" t="s">
        <v>480</v>
      </c>
      <c r="AU223" s="70" t="s">
        <v>652</v>
      </c>
      <c r="AV223" s="76"/>
      <c r="AW223" s="52" t="s">
        <v>653</v>
      </c>
      <c r="AX223" s="72"/>
      <c r="AY223" s="80"/>
    </row>
    <row r="224" spans="1:51" ht="15" x14ac:dyDescent="0.2">
      <c r="A224" s="772"/>
      <c r="B224" s="107" t="s">
        <v>490</v>
      </c>
      <c r="C224" s="88">
        <v>110</v>
      </c>
      <c r="D224" s="49">
        <v>200</v>
      </c>
      <c r="E224" s="77">
        <v>51</v>
      </c>
      <c r="F224" s="63">
        <v>2.2000000000000002</v>
      </c>
      <c r="G224" s="61">
        <v>61.983471074380155</v>
      </c>
      <c r="H224" s="62">
        <v>1.1068476977567885</v>
      </c>
      <c r="I224" s="165">
        <v>2.1568627450980391</v>
      </c>
      <c r="J224" s="61">
        <v>126.67207792207793</v>
      </c>
      <c r="K224" s="166">
        <v>40.590934948581804</v>
      </c>
      <c r="L224" s="122">
        <v>1.9607843137255034E-2</v>
      </c>
      <c r="M224" s="167">
        <v>0.32684988141603133</v>
      </c>
      <c r="N224" s="82" t="s">
        <v>286</v>
      </c>
      <c r="O224" s="54" t="s">
        <v>36</v>
      </c>
      <c r="P224" s="182"/>
      <c r="Q224" s="177">
        <v>300</v>
      </c>
      <c r="R224" s="177">
        <v>325</v>
      </c>
      <c r="S224" s="177">
        <v>350</v>
      </c>
      <c r="T224" s="177">
        <v>375</v>
      </c>
      <c r="U224" s="177">
        <v>400</v>
      </c>
      <c r="V224" s="177">
        <v>425</v>
      </c>
      <c r="W224" s="177">
        <v>450</v>
      </c>
      <c r="X224" s="60"/>
      <c r="Y224" s="115"/>
      <c r="Z224" s="183"/>
      <c r="AA224" s="184"/>
      <c r="AB224" s="184"/>
      <c r="AC224" s="184"/>
      <c r="AD224" s="184"/>
      <c r="AE224" s="184"/>
      <c r="AF224" s="184"/>
      <c r="AG224" s="184"/>
      <c r="AH224" s="60"/>
      <c r="AI224" s="134"/>
      <c r="AJ224" s="129"/>
      <c r="AK224" s="73"/>
      <c r="AL224" s="75"/>
      <c r="AM224" s="119">
        <v>139.53488372093022</v>
      </c>
      <c r="AN224" s="99">
        <v>151.16279069767444</v>
      </c>
      <c r="AO224" s="99">
        <v>162.79069767441862</v>
      </c>
      <c r="AP224" s="99">
        <v>174.41860465116281</v>
      </c>
      <c r="AQ224" s="99">
        <v>186.04651162790699</v>
      </c>
      <c r="AR224" s="99">
        <v>197.67441860465118</v>
      </c>
      <c r="AS224" s="99">
        <v>209.30232558139537</v>
      </c>
      <c r="AT224" s="157" t="s">
        <v>480</v>
      </c>
      <c r="AU224" s="70" t="s">
        <v>652</v>
      </c>
      <c r="AV224" s="76"/>
      <c r="AW224" s="52" t="s">
        <v>653</v>
      </c>
      <c r="AX224" s="72"/>
      <c r="AY224" s="80"/>
    </row>
    <row r="225" spans="1:51" ht="15" x14ac:dyDescent="0.2">
      <c r="A225" s="772"/>
      <c r="B225" s="107" t="s">
        <v>492</v>
      </c>
      <c r="C225" s="88">
        <v>138</v>
      </c>
      <c r="D225" s="49">
        <v>216</v>
      </c>
      <c r="E225" s="89">
        <v>63</v>
      </c>
      <c r="F225" s="63">
        <v>2.2000000000000002</v>
      </c>
      <c r="G225" s="61">
        <v>56.818181818181806</v>
      </c>
      <c r="H225" s="62">
        <v>1.0146103896103893</v>
      </c>
      <c r="I225" s="165">
        <v>2.1904761904761907</v>
      </c>
      <c r="J225" s="61">
        <v>141.23641304347825</v>
      </c>
      <c r="K225" s="166">
        <v>45.464482841004582</v>
      </c>
      <c r="L225" s="122">
        <v>4.3290043290043134E-3</v>
      </c>
      <c r="M225" s="167">
        <v>0.32330298909158817</v>
      </c>
      <c r="N225" s="82" t="s">
        <v>4</v>
      </c>
      <c r="O225" s="54" t="s">
        <v>4</v>
      </c>
      <c r="P225" s="182"/>
      <c r="Q225" s="177">
        <v>275</v>
      </c>
      <c r="R225" s="177">
        <v>300</v>
      </c>
      <c r="S225" s="177">
        <v>325</v>
      </c>
      <c r="T225" s="177">
        <v>350</v>
      </c>
      <c r="U225" s="177">
        <v>375</v>
      </c>
      <c r="V225" s="177">
        <v>400</v>
      </c>
      <c r="W225" s="177">
        <v>425</v>
      </c>
      <c r="X225" s="60"/>
      <c r="Y225" s="115"/>
      <c r="Z225" s="183"/>
      <c r="AA225" s="184"/>
      <c r="AB225" s="184"/>
      <c r="AC225" s="184"/>
      <c r="AD225" s="184"/>
      <c r="AE225" s="184"/>
      <c r="AF225" s="184"/>
      <c r="AG225" s="184"/>
      <c r="AH225" s="60"/>
      <c r="AI225" s="134"/>
      <c r="AJ225" s="129"/>
      <c r="AK225" s="73"/>
      <c r="AL225" s="75"/>
      <c r="AM225" s="119">
        <v>127.90697674418605</v>
      </c>
      <c r="AN225" s="99">
        <v>139.53488372093022</v>
      </c>
      <c r="AO225" s="99">
        <v>151.16279069767444</v>
      </c>
      <c r="AP225" s="99">
        <v>162.79069767441862</v>
      </c>
      <c r="AQ225" s="99">
        <v>174.41860465116281</v>
      </c>
      <c r="AR225" s="99">
        <v>186.04651162790699</v>
      </c>
      <c r="AS225" s="99">
        <v>197.67441860465118</v>
      </c>
      <c r="AT225" s="52" t="s">
        <v>460</v>
      </c>
      <c r="AU225" s="70" t="s">
        <v>652</v>
      </c>
      <c r="AV225" s="52" t="s">
        <v>461</v>
      </c>
      <c r="AW225" s="52" t="s">
        <v>653</v>
      </c>
      <c r="AX225" s="72"/>
      <c r="AY225" s="80"/>
    </row>
    <row r="226" spans="1:51" ht="15" x14ac:dyDescent="0.2">
      <c r="A226" s="772"/>
      <c r="B226" s="107" t="s">
        <v>493</v>
      </c>
      <c r="C226" s="88">
        <v>150</v>
      </c>
      <c r="D226" s="49">
        <v>216</v>
      </c>
      <c r="E226" s="89">
        <v>63</v>
      </c>
      <c r="F226" s="63">
        <v>2.4</v>
      </c>
      <c r="G226" s="61">
        <v>56.423611111111114</v>
      </c>
      <c r="H226" s="62">
        <v>1.0075644841269842</v>
      </c>
      <c r="I226" s="165">
        <v>2.3809523809523809</v>
      </c>
      <c r="J226" s="61">
        <v>153.5625</v>
      </c>
      <c r="K226" s="166">
        <v>47.4</v>
      </c>
      <c r="L226" s="122">
        <v>7.9365079365079083E-3</v>
      </c>
      <c r="M226" s="167">
        <v>0.31113846153846153</v>
      </c>
      <c r="N226" s="82" t="s">
        <v>4</v>
      </c>
      <c r="O226" s="54" t="s">
        <v>4</v>
      </c>
      <c r="P226" s="182"/>
      <c r="Q226" s="177">
        <v>325</v>
      </c>
      <c r="R226" s="177">
        <v>350</v>
      </c>
      <c r="S226" s="177">
        <v>375</v>
      </c>
      <c r="T226" s="177">
        <v>400</v>
      </c>
      <c r="U226" s="177">
        <v>425</v>
      </c>
      <c r="V226" s="177">
        <v>450</v>
      </c>
      <c r="W226" s="177">
        <v>475</v>
      </c>
      <c r="X226" s="60"/>
      <c r="Y226" s="115"/>
      <c r="Z226" s="183"/>
      <c r="AA226" s="184"/>
      <c r="AB226" s="184"/>
      <c r="AC226" s="184"/>
      <c r="AD226" s="184"/>
      <c r="AE226" s="184"/>
      <c r="AF226" s="184"/>
      <c r="AG226" s="184"/>
      <c r="AH226" s="60"/>
      <c r="AI226" s="134"/>
      <c r="AJ226" s="129"/>
      <c r="AK226" s="73"/>
      <c r="AL226" s="75"/>
      <c r="AM226" s="119">
        <v>151.16279069767444</v>
      </c>
      <c r="AN226" s="99">
        <v>162.79069767441862</v>
      </c>
      <c r="AO226" s="99">
        <v>174.41860465116281</v>
      </c>
      <c r="AP226" s="99">
        <v>186.04651162790699</v>
      </c>
      <c r="AQ226" s="99">
        <v>197.67441860465118</v>
      </c>
      <c r="AR226" s="99">
        <v>209.30232558139537</v>
      </c>
      <c r="AS226" s="99">
        <v>220.93023255813955</v>
      </c>
      <c r="AT226" s="52" t="s">
        <v>460</v>
      </c>
      <c r="AU226" s="70" t="s">
        <v>652</v>
      </c>
      <c r="AV226" s="52" t="s">
        <v>461</v>
      </c>
      <c r="AW226" s="52" t="s">
        <v>653</v>
      </c>
      <c r="AX226" s="72"/>
      <c r="AY226" s="80"/>
    </row>
    <row r="227" spans="1:51" ht="15" x14ac:dyDescent="0.2">
      <c r="A227" s="772"/>
      <c r="B227" s="107" t="s">
        <v>387</v>
      </c>
      <c r="C227" s="88">
        <v>138</v>
      </c>
      <c r="D227" s="49">
        <v>200</v>
      </c>
      <c r="E227" s="89">
        <v>57</v>
      </c>
      <c r="F227" s="63">
        <v>2.7</v>
      </c>
      <c r="G227" s="61">
        <v>51.440329218106989</v>
      </c>
      <c r="H227" s="62">
        <v>0.91857730746619626</v>
      </c>
      <c r="I227" s="165">
        <v>2.4210526315789473</v>
      </c>
      <c r="J227" s="61">
        <v>157.65722049689441</v>
      </c>
      <c r="K227" s="166">
        <v>45.464482841004582</v>
      </c>
      <c r="L227" s="122">
        <v>0.10331384015594548</v>
      </c>
      <c r="M227" s="167">
        <v>0.32160139441215879</v>
      </c>
      <c r="N227" s="82" t="s">
        <v>286</v>
      </c>
      <c r="O227" s="54" t="s">
        <v>36</v>
      </c>
      <c r="P227" s="182"/>
      <c r="Q227" s="177">
        <v>375</v>
      </c>
      <c r="R227" s="177">
        <v>400</v>
      </c>
      <c r="S227" s="177">
        <v>425</v>
      </c>
      <c r="T227" s="177">
        <v>450</v>
      </c>
      <c r="U227" s="177">
        <v>475</v>
      </c>
      <c r="V227" s="177">
        <v>500</v>
      </c>
      <c r="W227" s="177">
        <v>525</v>
      </c>
      <c r="X227" s="60"/>
      <c r="Y227" s="115"/>
      <c r="Z227" s="183"/>
      <c r="AA227" s="184"/>
      <c r="AB227" s="184"/>
      <c r="AC227" s="184"/>
      <c r="AD227" s="184"/>
      <c r="AE227" s="184"/>
      <c r="AF227" s="184"/>
      <c r="AG227" s="184"/>
      <c r="AH227" s="60"/>
      <c r="AI227" s="134"/>
      <c r="AJ227" s="129"/>
      <c r="AK227" s="73"/>
      <c r="AL227" s="75"/>
      <c r="AM227" s="119">
        <v>174.41860465116281</v>
      </c>
      <c r="AN227" s="99">
        <v>186.04651162790699</v>
      </c>
      <c r="AO227" s="99">
        <v>197.67441860465118</v>
      </c>
      <c r="AP227" s="99">
        <v>209.30232558139537</v>
      </c>
      <c r="AQ227" s="99">
        <v>220.93023255813955</v>
      </c>
      <c r="AR227" s="99">
        <v>232.55813953488374</v>
      </c>
      <c r="AS227" s="99">
        <v>244.18604651162792</v>
      </c>
      <c r="AT227" s="52" t="s">
        <v>459</v>
      </c>
      <c r="AU227" s="70" t="s">
        <v>654</v>
      </c>
      <c r="AV227" s="52" t="s">
        <v>458</v>
      </c>
      <c r="AW227" s="52" t="s">
        <v>655</v>
      </c>
      <c r="AX227" s="72"/>
      <c r="AY227" s="80"/>
    </row>
    <row r="228" spans="1:51" ht="15" x14ac:dyDescent="0.2">
      <c r="A228" s="772"/>
      <c r="B228" s="107" t="s">
        <v>447</v>
      </c>
      <c r="C228" s="88">
        <v>120</v>
      </c>
      <c r="D228" s="49">
        <v>200</v>
      </c>
      <c r="E228" s="89">
        <v>57</v>
      </c>
      <c r="F228" s="63">
        <v>2.35</v>
      </c>
      <c r="G228" s="61">
        <v>54.323223177908545</v>
      </c>
      <c r="H228" s="62">
        <v>0.97005755674836691</v>
      </c>
      <c r="I228" s="165">
        <v>2.1052631578947367</v>
      </c>
      <c r="J228" s="61">
        <v>145.04464285714286</v>
      </c>
      <c r="K228" s="166">
        <v>42.395848853396004</v>
      </c>
      <c r="L228" s="122">
        <v>0.10414333706606951</v>
      </c>
      <c r="M228" s="167">
        <v>0.32627448591268504</v>
      </c>
      <c r="N228" s="82" t="s">
        <v>286</v>
      </c>
      <c r="O228" s="54" t="s">
        <v>36</v>
      </c>
      <c r="P228" s="182"/>
      <c r="Q228" s="177">
        <v>300</v>
      </c>
      <c r="R228" s="177">
        <v>325</v>
      </c>
      <c r="S228" s="177">
        <v>350</v>
      </c>
      <c r="T228" s="177">
        <v>375</v>
      </c>
      <c r="U228" s="177">
        <v>400</v>
      </c>
      <c r="V228" s="177">
        <v>425</v>
      </c>
      <c r="W228" s="177">
        <v>450</v>
      </c>
      <c r="X228" s="60"/>
      <c r="Y228" s="115"/>
      <c r="Z228" s="183"/>
      <c r="AA228" s="184"/>
      <c r="AB228" s="184"/>
      <c r="AC228" s="184"/>
      <c r="AD228" s="184"/>
      <c r="AE228" s="184"/>
      <c r="AF228" s="184"/>
      <c r="AG228" s="184"/>
      <c r="AH228" s="60"/>
      <c r="AI228" s="134"/>
      <c r="AJ228" s="129"/>
      <c r="AK228" s="73"/>
      <c r="AL228" s="75"/>
      <c r="AM228" s="119">
        <v>139.53488372093022</v>
      </c>
      <c r="AN228" s="99">
        <v>151.16279069767444</v>
      </c>
      <c r="AO228" s="99">
        <v>162.79069767441862</v>
      </c>
      <c r="AP228" s="99">
        <v>174.41860465116281</v>
      </c>
      <c r="AQ228" s="99">
        <v>186.04651162790699</v>
      </c>
      <c r="AR228" s="99">
        <v>197.67441860465118</v>
      </c>
      <c r="AS228" s="99">
        <v>209.30232558139537</v>
      </c>
      <c r="AT228" s="52" t="s">
        <v>459</v>
      </c>
      <c r="AU228" s="70" t="s">
        <v>652</v>
      </c>
      <c r="AV228" s="52" t="s">
        <v>458</v>
      </c>
      <c r="AW228" s="52" t="s">
        <v>653</v>
      </c>
      <c r="AX228" s="72"/>
      <c r="AY228" s="80"/>
    </row>
    <row r="229" spans="1:51" ht="15" x14ac:dyDescent="0.2">
      <c r="A229" s="772"/>
      <c r="B229" s="107" t="s">
        <v>448</v>
      </c>
      <c r="C229" s="88">
        <v>108</v>
      </c>
      <c r="D229" s="49">
        <v>200</v>
      </c>
      <c r="E229" s="89">
        <v>57</v>
      </c>
      <c r="F229" s="63">
        <v>2.11</v>
      </c>
      <c r="G229" s="61">
        <v>61.768603580332879</v>
      </c>
      <c r="H229" s="62">
        <v>1.1030107782202301</v>
      </c>
      <c r="I229" s="165">
        <v>1.8947368421052631</v>
      </c>
      <c r="J229" s="61">
        <v>147.73065476190476</v>
      </c>
      <c r="K229" s="166">
        <v>40.220233713890821</v>
      </c>
      <c r="L229" s="122">
        <v>0.10202045397854827</v>
      </c>
      <c r="M229" s="167">
        <v>0.30318486862094668</v>
      </c>
      <c r="N229" s="82" t="s">
        <v>286</v>
      </c>
      <c r="O229" s="54" t="s">
        <v>36</v>
      </c>
      <c r="P229" s="182"/>
      <c r="Q229" s="177">
        <v>275</v>
      </c>
      <c r="R229" s="177">
        <v>300</v>
      </c>
      <c r="S229" s="177">
        <v>325</v>
      </c>
      <c r="T229" s="177">
        <v>350</v>
      </c>
      <c r="U229" s="177">
        <v>375</v>
      </c>
      <c r="V229" s="177">
        <v>400</v>
      </c>
      <c r="W229" s="177">
        <v>425</v>
      </c>
      <c r="X229" s="60"/>
      <c r="Y229" s="115"/>
      <c r="Z229" s="183"/>
      <c r="AA229" s="184"/>
      <c r="AB229" s="184"/>
      <c r="AC229" s="184"/>
      <c r="AD229" s="184"/>
      <c r="AE229" s="184"/>
      <c r="AF229" s="184"/>
      <c r="AG229" s="184"/>
      <c r="AH229" s="60"/>
      <c r="AI229" s="134"/>
      <c r="AJ229" s="129"/>
      <c r="AK229" s="73"/>
      <c r="AL229" s="75"/>
      <c r="AM229" s="119">
        <v>127.90697674418605</v>
      </c>
      <c r="AN229" s="99">
        <v>139.53488372093022</v>
      </c>
      <c r="AO229" s="99">
        <v>151.16279069767444</v>
      </c>
      <c r="AP229" s="99">
        <v>162.79069767441862</v>
      </c>
      <c r="AQ229" s="99">
        <v>174.41860465116281</v>
      </c>
      <c r="AR229" s="99">
        <v>186.04651162790699</v>
      </c>
      <c r="AS229" s="99">
        <v>197.67441860465118</v>
      </c>
      <c r="AT229" s="52" t="s">
        <v>459</v>
      </c>
      <c r="AU229" s="70" t="s">
        <v>658</v>
      </c>
      <c r="AV229" s="52" t="s">
        <v>458</v>
      </c>
      <c r="AW229" s="52" t="s">
        <v>653</v>
      </c>
      <c r="AX229" s="72"/>
      <c r="AY229" s="80"/>
    </row>
    <row r="230" spans="1:51" ht="15" x14ac:dyDescent="0.2">
      <c r="A230" s="772"/>
      <c r="B230" s="107" t="s">
        <v>449</v>
      </c>
      <c r="C230" s="88">
        <v>98</v>
      </c>
      <c r="D230" s="49">
        <v>200</v>
      </c>
      <c r="E230" s="89">
        <v>57</v>
      </c>
      <c r="F230" s="63">
        <v>1.92</v>
      </c>
      <c r="G230" s="61">
        <v>61.03515625</v>
      </c>
      <c r="H230" s="62">
        <v>1.0899135044642858</v>
      </c>
      <c r="I230" s="165">
        <v>1.7192982456140351</v>
      </c>
      <c r="J230" s="61">
        <v>133.20426384839652</v>
      </c>
      <c r="K230" s="166">
        <v>38.312963863423569</v>
      </c>
      <c r="L230" s="122">
        <v>0.10453216374269002</v>
      </c>
      <c r="M230" s="167">
        <v>0.32120154967604686</v>
      </c>
      <c r="N230" s="82" t="s">
        <v>286</v>
      </c>
      <c r="O230" s="54" t="s">
        <v>36</v>
      </c>
      <c r="P230" s="182"/>
      <c r="Q230" s="177">
        <v>225</v>
      </c>
      <c r="R230" s="177">
        <v>250</v>
      </c>
      <c r="S230" s="177">
        <v>275</v>
      </c>
      <c r="T230" s="177">
        <v>300</v>
      </c>
      <c r="U230" s="177">
        <v>325</v>
      </c>
      <c r="V230" s="177">
        <v>350</v>
      </c>
      <c r="W230" s="177">
        <v>375</v>
      </c>
      <c r="X230" s="60"/>
      <c r="Y230" s="115"/>
      <c r="Z230" s="183"/>
      <c r="AA230" s="184"/>
      <c r="AB230" s="184"/>
      <c r="AC230" s="184"/>
      <c r="AD230" s="184"/>
      <c r="AE230" s="184"/>
      <c r="AF230" s="184"/>
      <c r="AG230" s="184"/>
      <c r="AH230" s="60"/>
      <c r="AI230" s="134"/>
      <c r="AJ230" s="129"/>
      <c r="AK230" s="73"/>
      <c r="AL230" s="75"/>
      <c r="AM230" s="119">
        <v>104.65116279069768</v>
      </c>
      <c r="AN230" s="99">
        <v>116.27906976744187</v>
      </c>
      <c r="AO230" s="99">
        <v>127.90697674418605</v>
      </c>
      <c r="AP230" s="99">
        <v>139.53488372093022</v>
      </c>
      <c r="AQ230" s="99">
        <v>151.16279069767444</v>
      </c>
      <c r="AR230" s="99">
        <v>162.79069767441862</v>
      </c>
      <c r="AS230" s="99">
        <v>174.41860465116281</v>
      </c>
      <c r="AT230" s="52" t="s">
        <v>459</v>
      </c>
      <c r="AU230" s="70" t="s">
        <v>658</v>
      </c>
      <c r="AV230" s="52" t="s">
        <v>458</v>
      </c>
      <c r="AW230" s="52" t="s">
        <v>653</v>
      </c>
      <c r="AX230" s="72"/>
      <c r="AY230" s="80"/>
    </row>
    <row r="231" spans="1:51" ht="15" x14ac:dyDescent="0.2">
      <c r="A231" s="772"/>
      <c r="B231" s="107" t="s">
        <v>497</v>
      </c>
      <c r="C231" s="88">
        <v>120</v>
      </c>
      <c r="D231" s="49">
        <v>190</v>
      </c>
      <c r="E231" s="89">
        <v>51</v>
      </c>
      <c r="F231" s="63">
        <v>2.4</v>
      </c>
      <c r="G231" s="61">
        <v>65.104166666666671</v>
      </c>
      <c r="H231" s="62">
        <v>1.1625744047619049</v>
      </c>
      <c r="I231" s="165">
        <v>2.3529411764705883</v>
      </c>
      <c r="J231" s="61">
        <v>145.14508928571428</v>
      </c>
      <c r="K231" s="166">
        <v>42.395848853396004</v>
      </c>
      <c r="L231" s="122">
        <v>1.9607843137254832E-2</v>
      </c>
      <c r="M231" s="167">
        <v>0.29793474958935545</v>
      </c>
      <c r="N231" s="82" t="s">
        <v>4</v>
      </c>
      <c r="O231" s="54" t="s">
        <v>4</v>
      </c>
      <c r="P231" s="182"/>
      <c r="Q231" s="177">
        <v>375</v>
      </c>
      <c r="R231" s="177">
        <v>400</v>
      </c>
      <c r="S231" s="177">
        <v>425</v>
      </c>
      <c r="T231" s="177">
        <v>450</v>
      </c>
      <c r="U231" s="177">
        <v>475</v>
      </c>
      <c r="V231" s="177">
        <v>500</v>
      </c>
      <c r="W231" s="177">
        <v>525</v>
      </c>
      <c r="X231" s="60"/>
      <c r="Y231" s="115"/>
      <c r="Z231" s="183"/>
      <c r="AA231" s="184"/>
      <c r="AB231" s="184"/>
      <c r="AC231" s="184"/>
      <c r="AD231" s="184"/>
      <c r="AE231" s="184"/>
      <c r="AF231" s="184"/>
      <c r="AG231" s="184"/>
      <c r="AH231" s="60"/>
      <c r="AI231" s="134"/>
      <c r="AJ231" s="129"/>
      <c r="AK231" s="73"/>
      <c r="AL231" s="75"/>
      <c r="AM231" s="119">
        <v>174.41860465116281</v>
      </c>
      <c r="AN231" s="99">
        <v>186.04651162790699</v>
      </c>
      <c r="AO231" s="99">
        <v>197.67441860465118</v>
      </c>
      <c r="AP231" s="99">
        <v>209.30232558139537</v>
      </c>
      <c r="AQ231" s="99">
        <v>220.93023255813955</v>
      </c>
      <c r="AR231" s="99">
        <v>232.55813953488374</v>
      </c>
      <c r="AS231" s="99">
        <v>244.18604651162792</v>
      </c>
      <c r="AT231" s="52" t="s">
        <v>457</v>
      </c>
      <c r="AU231" s="70" t="s">
        <v>652</v>
      </c>
      <c r="AV231" s="76"/>
      <c r="AW231" s="76"/>
      <c r="AX231" s="72"/>
      <c r="AY231" s="80"/>
    </row>
    <row r="232" spans="1:51" ht="15" x14ac:dyDescent="0.2">
      <c r="A232" s="772"/>
      <c r="B232" s="107" t="s">
        <v>388</v>
      </c>
      <c r="C232" s="88">
        <v>165</v>
      </c>
      <c r="D232" s="49">
        <v>200</v>
      </c>
      <c r="E232" s="89">
        <v>57</v>
      </c>
      <c r="F232" s="63">
        <v>3.1</v>
      </c>
      <c r="G232" s="61">
        <v>46.826222684703431</v>
      </c>
      <c r="H232" s="62">
        <v>0.83618254794113267</v>
      </c>
      <c r="I232" s="165">
        <v>2.8947368421052633</v>
      </c>
      <c r="J232" s="61">
        <v>158.23051948051949</v>
      </c>
      <c r="K232" s="166">
        <v>49.713539403265187</v>
      </c>
      <c r="L232" s="122">
        <v>6.6213921901528E-2</v>
      </c>
      <c r="M232" s="167">
        <v>0.33646278520104622</v>
      </c>
      <c r="N232" s="82" t="s">
        <v>32</v>
      </c>
      <c r="O232" s="54" t="s">
        <v>418</v>
      </c>
      <c r="P232" s="182"/>
      <c r="Q232" s="177">
        <v>450</v>
      </c>
      <c r="R232" s="177">
        <v>475</v>
      </c>
      <c r="S232" s="177">
        <v>500</v>
      </c>
      <c r="T232" s="177">
        <v>525</v>
      </c>
      <c r="U232" s="177">
        <v>550</v>
      </c>
      <c r="V232" s="177">
        <v>575</v>
      </c>
      <c r="W232" s="177">
        <v>600</v>
      </c>
      <c r="X232" s="60"/>
      <c r="Y232" s="115"/>
      <c r="Z232" s="183"/>
      <c r="AA232" s="184"/>
      <c r="AB232" s="184"/>
      <c r="AC232" s="184"/>
      <c r="AD232" s="184"/>
      <c r="AE232" s="184"/>
      <c r="AF232" s="184"/>
      <c r="AG232" s="184"/>
      <c r="AH232" s="60"/>
      <c r="AI232" s="134"/>
      <c r="AJ232" s="129"/>
      <c r="AK232" s="73"/>
      <c r="AL232" s="75"/>
      <c r="AM232" s="119">
        <v>209.30232558139537</v>
      </c>
      <c r="AN232" s="99">
        <v>220.93023255813955</v>
      </c>
      <c r="AO232" s="99">
        <v>232.55813953488374</v>
      </c>
      <c r="AP232" s="99">
        <v>244.18604651162792</v>
      </c>
      <c r="AQ232" s="99">
        <v>255.81395348837211</v>
      </c>
      <c r="AR232" s="99">
        <v>267.44186046511629</v>
      </c>
      <c r="AS232" s="99">
        <v>279.06976744186045</v>
      </c>
      <c r="AT232" s="52" t="s">
        <v>459</v>
      </c>
      <c r="AU232" s="70" t="s">
        <v>654</v>
      </c>
      <c r="AV232" s="52" t="s">
        <v>458</v>
      </c>
      <c r="AW232" s="52" t="s">
        <v>655</v>
      </c>
      <c r="AX232" s="72"/>
      <c r="AY232" s="80"/>
    </row>
    <row r="233" spans="1:51" ht="15" x14ac:dyDescent="0.2">
      <c r="A233" s="772"/>
      <c r="B233" s="41" t="s">
        <v>224</v>
      </c>
      <c r="C233" s="88">
        <v>175</v>
      </c>
      <c r="D233" s="49">
        <v>222</v>
      </c>
      <c r="E233" s="89">
        <v>70</v>
      </c>
      <c r="F233" s="63">
        <v>2.57</v>
      </c>
      <c r="G233" s="61">
        <v>41.635755272600655</v>
      </c>
      <c r="H233" s="62">
        <v>0.74349562986786888</v>
      </c>
      <c r="I233" s="165">
        <v>2.5</v>
      </c>
      <c r="J233" s="61">
        <v>137.5</v>
      </c>
      <c r="K233" s="166">
        <v>51.197851517422102</v>
      </c>
      <c r="L233" s="122">
        <v>2.7237354085603051E-2</v>
      </c>
      <c r="M233" s="167">
        <v>0.3827737553447994</v>
      </c>
      <c r="N233" s="82" t="s">
        <v>286</v>
      </c>
      <c r="O233" s="54" t="s">
        <v>283</v>
      </c>
      <c r="P233" s="82" t="s">
        <v>27</v>
      </c>
      <c r="Q233" s="49">
        <v>275</v>
      </c>
      <c r="R233" s="49">
        <v>300</v>
      </c>
      <c r="S233" s="49">
        <v>325</v>
      </c>
      <c r="T233" s="49">
        <v>350</v>
      </c>
      <c r="U233" s="49">
        <v>375</v>
      </c>
      <c r="V233" s="49">
        <v>400</v>
      </c>
      <c r="W233" s="49">
        <v>425</v>
      </c>
      <c r="X233" s="50" t="s">
        <v>322</v>
      </c>
      <c r="Y233" s="114" t="s">
        <v>323</v>
      </c>
      <c r="Z233" s="119">
        <v>99.206349206349202</v>
      </c>
      <c r="AA233" s="99">
        <v>109.12698412698413</v>
      </c>
      <c r="AB233" s="99">
        <v>119.04761904761905</v>
      </c>
      <c r="AC233" s="99">
        <v>128.96825396825398</v>
      </c>
      <c r="AD233" s="99">
        <v>138.88888888888889</v>
      </c>
      <c r="AE233" s="99">
        <v>148.8095238095238</v>
      </c>
      <c r="AF233" s="99">
        <v>158.73015873015873</v>
      </c>
      <c r="AG233" s="99">
        <v>168.65079365079364</v>
      </c>
      <c r="AH233" s="50" t="s">
        <v>330</v>
      </c>
      <c r="AI233" s="134" t="s">
        <v>291</v>
      </c>
      <c r="AJ233" s="129">
        <v>20</v>
      </c>
      <c r="AK233" s="73">
        <v>20</v>
      </c>
      <c r="AL233" s="75">
        <v>15</v>
      </c>
      <c r="AM233" s="119">
        <v>127.90697674418605</v>
      </c>
      <c r="AN233" s="99">
        <v>139.53488372093022</v>
      </c>
      <c r="AO233" s="99">
        <v>151.16279069767444</v>
      </c>
      <c r="AP233" s="99">
        <v>162.79069767441862</v>
      </c>
      <c r="AQ233" s="99">
        <v>174.41860465116281</v>
      </c>
      <c r="AR233" s="99">
        <v>186.04651162790699</v>
      </c>
      <c r="AS233" s="99">
        <v>197.67441860465118</v>
      </c>
      <c r="AT233" s="52" t="s">
        <v>464</v>
      </c>
      <c r="AU233" s="70" t="s">
        <v>654</v>
      </c>
      <c r="AV233" s="52" t="s">
        <v>465</v>
      </c>
      <c r="AW233" s="52" t="s">
        <v>655</v>
      </c>
      <c r="AX233" s="52"/>
      <c r="AY233" s="54"/>
    </row>
    <row r="234" spans="1:51" ht="15" x14ac:dyDescent="0.2">
      <c r="A234" s="772"/>
      <c r="B234" s="41" t="s">
        <v>225</v>
      </c>
      <c r="C234" s="88">
        <v>186</v>
      </c>
      <c r="D234" s="49">
        <v>222</v>
      </c>
      <c r="E234" s="89">
        <v>70</v>
      </c>
      <c r="F234" s="63">
        <v>2.75</v>
      </c>
      <c r="G234" s="61">
        <v>39.669421487603309</v>
      </c>
      <c r="H234" s="62">
        <v>0.70838252656434475</v>
      </c>
      <c r="I234" s="165">
        <v>2.657142857142857</v>
      </c>
      <c r="J234" s="61">
        <v>141.12903225806451</v>
      </c>
      <c r="K234" s="166">
        <v>52.782406159628607</v>
      </c>
      <c r="L234" s="122">
        <v>3.3766233766233805E-2</v>
      </c>
      <c r="M234" s="167">
        <v>0.38707097850394317</v>
      </c>
      <c r="N234" s="82" t="s">
        <v>286</v>
      </c>
      <c r="O234" s="54" t="s">
        <v>283</v>
      </c>
      <c r="P234" s="82" t="s">
        <v>27</v>
      </c>
      <c r="Q234" s="49">
        <v>300</v>
      </c>
      <c r="R234" s="49">
        <v>325</v>
      </c>
      <c r="S234" s="49">
        <v>350</v>
      </c>
      <c r="T234" s="49">
        <v>375</v>
      </c>
      <c r="U234" s="49">
        <v>400</v>
      </c>
      <c r="V234" s="49">
        <v>425</v>
      </c>
      <c r="W234" s="49">
        <v>450</v>
      </c>
      <c r="X234" s="50" t="s">
        <v>322</v>
      </c>
      <c r="Y234" s="114" t="s">
        <v>323</v>
      </c>
      <c r="Z234" s="119">
        <v>109.12698412698413</v>
      </c>
      <c r="AA234" s="99">
        <v>119.04761904761905</v>
      </c>
      <c r="AB234" s="99">
        <v>128.96825396825398</v>
      </c>
      <c r="AC234" s="99">
        <v>138.88888888888889</v>
      </c>
      <c r="AD234" s="99">
        <v>148.8095238095238</v>
      </c>
      <c r="AE234" s="99">
        <v>158.73015873015873</v>
      </c>
      <c r="AF234" s="99">
        <v>168.65079365079364</v>
      </c>
      <c r="AG234" s="99">
        <v>178.57142857142858</v>
      </c>
      <c r="AH234" s="50" t="s">
        <v>330</v>
      </c>
      <c r="AI234" s="134" t="s">
        <v>291</v>
      </c>
      <c r="AJ234" s="129">
        <v>20</v>
      </c>
      <c r="AK234" s="73">
        <v>20</v>
      </c>
      <c r="AL234" s="75">
        <v>15</v>
      </c>
      <c r="AM234" s="119">
        <v>139.53488372093022</v>
      </c>
      <c r="AN234" s="99">
        <v>151.16279069767444</v>
      </c>
      <c r="AO234" s="99">
        <v>162.79069767441862</v>
      </c>
      <c r="AP234" s="99">
        <v>174.41860465116281</v>
      </c>
      <c r="AQ234" s="99">
        <v>186.04651162790699</v>
      </c>
      <c r="AR234" s="99">
        <v>197.67441860465118</v>
      </c>
      <c r="AS234" s="99">
        <v>209.30232558139537</v>
      </c>
      <c r="AT234" s="52" t="s">
        <v>464</v>
      </c>
      <c r="AU234" s="70" t="s">
        <v>654</v>
      </c>
      <c r="AV234" s="52" t="s">
        <v>465</v>
      </c>
      <c r="AW234" s="52" t="s">
        <v>655</v>
      </c>
      <c r="AX234" s="52"/>
      <c r="AY234" s="54"/>
    </row>
    <row r="235" spans="1:51" ht="15" x14ac:dyDescent="0.2">
      <c r="A235" s="772"/>
      <c r="B235" s="41" t="s">
        <v>226</v>
      </c>
      <c r="C235" s="88">
        <v>197</v>
      </c>
      <c r="D235" s="49">
        <v>222</v>
      </c>
      <c r="E235" s="89">
        <v>70</v>
      </c>
      <c r="F235" s="63">
        <v>2.9</v>
      </c>
      <c r="G235" s="61">
        <v>38.644470868014267</v>
      </c>
      <c r="H235" s="62">
        <v>0.69007983692882624</v>
      </c>
      <c r="I235" s="165">
        <v>2.8142857142857145</v>
      </c>
      <c r="J235" s="61">
        <v>144.35279187817258</v>
      </c>
      <c r="K235" s="166">
        <v>54.320758463040626</v>
      </c>
      <c r="L235" s="122">
        <v>2.9556650246305313E-2</v>
      </c>
      <c r="M235" s="167">
        <v>0.38776664502847458</v>
      </c>
      <c r="N235" s="82" t="s">
        <v>286</v>
      </c>
      <c r="O235" s="54" t="s">
        <v>283</v>
      </c>
      <c r="P235" s="82" t="s">
        <v>27</v>
      </c>
      <c r="Q235" s="49">
        <v>325</v>
      </c>
      <c r="R235" s="49">
        <v>350</v>
      </c>
      <c r="S235" s="49">
        <v>375</v>
      </c>
      <c r="T235" s="49">
        <v>400</v>
      </c>
      <c r="U235" s="49">
        <v>425</v>
      </c>
      <c r="V235" s="49">
        <v>450</v>
      </c>
      <c r="W235" s="49">
        <v>475</v>
      </c>
      <c r="X235" s="50" t="s">
        <v>322</v>
      </c>
      <c r="Y235" s="114" t="s">
        <v>323</v>
      </c>
      <c r="Z235" s="119">
        <v>119.04761904761905</v>
      </c>
      <c r="AA235" s="99">
        <v>128.96825396825398</v>
      </c>
      <c r="AB235" s="99">
        <v>138.88888888888889</v>
      </c>
      <c r="AC235" s="99">
        <v>148.8095238095238</v>
      </c>
      <c r="AD235" s="99">
        <v>158.73015873015873</v>
      </c>
      <c r="AE235" s="99">
        <v>168.65079365079364</v>
      </c>
      <c r="AF235" s="99">
        <v>178.57142857142858</v>
      </c>
      <c r="AG235" s="99">
        <v>188.49206349206349</v>
      </c>
      <c r="AH235" s="50" t="s">
        <v>330</v>
      </c>
      <c r="AI235" s="134" t="s">
        <v>291</v>
      </c>
      <c r="AJ235" s="129">
        <v>20</v>
      </c>
      <c r="AK235" s="73">
        <v>20</v>
      </c>
      <c r="AL235" s="75">
        <v>15</v>
      </c>
      <c r="AM235" s="119">
        <v>151.16279069767444</v>
      </c>
      <c r="AN235" s="99">
        <v>162.79069767441862</v>
      </c>
      <c r="AO235" s="99">
        <v>174.41860465116281</v>
      </c>
      <c r="AP235" s="99">
        <v>186.04651162790699</v>
      </c>
      <c r="AQ235" s="99">
        <v>197.67441860465118</v>
      </c>
      <c r="AR235" s="99">
        <v>209.30232558139537</v>
      </c>
      <c r="AS235" s="99">
        <v>220.93023255813955</v>
      </c>
      <c r="AT235" s="52" t="s">
        <v>464</v>
      </c>
      <c r="AU235" s="70" t="s">
        <v>654</v>
      </c>
      <c r="AV235" s="52" t="s">
        <v>465</v>
      </c>
      <c r="AW235" s="52" t="s">
        <v>655</v>
      </c>
      <c r="AX235" s="52"/>
      <c r="AY235" s="54"/>
    </row>
    <row r="236" spans="1:51" ht="15" x14ac:dyDescent="0.2">
      <c r="A236" s="772"/>
      <c r="B236" s="41" t="s">
        <v>270</v>
      </c>
      <c r="C236" s="88">
        <v>216</v>
      </c>
      <c r="D236" s="49">
        <v>222</v>
      </c>
      <c r="E236" s="89">
        <v>70</v>
      </c>
      <c r="F236" s="63">
        <v>4.05</v>
      </c>
      <c r="G236" s="61">
        <v>28.95900015241579</v>
      </c>
      <c r="H236" s="62">
        <v>0.51712500272171058</v>
      </c>
      <c r="I236" s="165">
        <v>3.0857142857142859</v>
      </c>
      <c r="J236" s="61">
        <v>192.41898148148147</v>
      </c>
      <c r="K236" s="166">
        <v>56.879999999999995</v>
      </c>
      <c r="L236" s="122">
        <v>0.23809523809523803</v>
      </c>
      <c r="M236" s="167">
        <v>0.38798147368421043</v>
      </c>
      <c r="N236" s="82" t="s">
        <v>287</v>
      </c>
      <c r="O236" s="54" t="s">
        <v>287</v>
      </c>
      <c r="P236" s="82" t="s">
        <v>28</v>
      </c>
      <c r="Q236" s="49">
        <v>475</v>
      </c>
      <c r="R236" s="49">
        <v>500</v>
      </c>
      <c r="S236" s="49">
        <v>525</v>
      </c>
      <c r="T236" s="49">
        <v>550</v>
      </c>
      <c r="U236" s="49">
        <v>575</v>
      </c>
      <c r="V236" s="49">
        <v>600</v>
      </c>
      <c r="W236" s="49">
        <v>625</v>
      </c>
      <c r="X236" s="50" t="s">
        <v>322</v>
      </c>
      <c r="Y236" s="114" t="s">
        <v>323</v>
      </c>
      <c r="Z236" s="119">
        <v>178.57142857142858</v>
      </c>
      <c r="AA236" s="99">
        <v>188.49206349206349</v>
      </c>
      <c r="AB236" s="99">
        <v>198.4126984126984</v>
      </c>
      <c r="AC236" s="99">
        <v>208.33333333333334</v>
      </c>
      <c r="AD236" s="99">
        <v>218.25396825396825</v>
      </c>
      <c r="AE236" s="99">
        <v>228.17460317460316</v>
      </c>
      <c r="AF236" s="99">
        <v>238.0952380952381</v>
      </c>
      <c r="AG236" s="99">
        <v>248.01587301587301</v>
      </c>
      <c r="AH236" s="50" t="s">
        <v>330</v>
      </c>
      <c r="AI236" s="134" t="s">
        <v>291</v>
      </c>
      <c r="AJ236" s="129">
        <v>10</v>
      </c>
      <c r="AK236" s="73">
        <v>17</v>
      </c>
      <c r="AL236" s="75">
        <v>9</v>
      </c>
      <c r="AM236" s="119">
        <v>220.93023255813955</v>
      </c>
      <c r="AN236" s="99">
        <v>232.55813953488374</v>
      </c>
      <c r="AO236" s="99">
        <v>244.18604651162792</v>
      </c>
      <c r="AP236" s="99">
        <v>255.81395348837211</v>
      </c>
      <c r="AQ236" s="99">
        <v>267.44186046511629</v>
      </c>
      <c r="AR236" s="99">
        <v>279.06976744186045</v>
      </c>
      <c r="AS236" s="99">
        <v>290.69767441860466</v>
      </c>
      <c r="AT236" s="52" t="s">
        <v>464</v>
      </c>
      <c r="AU236" s="70" t="s">
        <v>654</v>
      </c>
      <c r="AV236" s="52" t="s">
        <v>465</v>
      </c>
      <c r="AW236" s="52" t="s">
        <v>656</v>
      </c>
      <c r="AX236" s="52"/>
      <c r="AY236" s="54"/>
    </row>
    <row r="237" spans="1:51" ht="15" x14ac:dyDescent="0.2">
      <c r="A237" s="772"/>
      <c r="B237" s="41" t="s">
        <v>227</v>
      </c>
      <c r="C237" s="88">
        <v>206</v>
      </c>
      <c r="D237" s="49">
        <v>222</v>
      </c>
      <c r="E237" s="89">
        <v>70</v>
      </c>
      <c r="F237" s="64">
        <v>2.9855072463768115</v>
      </c>
      <c r="G237" s="61">
        <v>39.267367329625792</v>
      </c>
      <c r="H237" s="62">
        <v>0.70120298802903203</v>
      </c>
      <c r="I237" s="165">
        <v>2.9428571428571431</v>
      </c>
      <c r="J237" s="61">
        <v>148.66504854368932</v>
      </c>
      <c r="K237" s="166">
        <v>55.547730826740349</v>
      </c>
      <c r="L237" s="122">
        <v>1.4285714285714197E-2</v>
      </c>
      <c r="M237" s="167">
        <v>0.37905863520690719</v>
      </c>
      <c r="N237" s="82" t="s">
        <v>10</v>
      </c>
      <c r="O237" s="54" t="s">
        <v>10</v>
      </c>
      <c r="P237" s="82" t="s">
        <v>30</v>
      </c>
      <c r="Q237" s="49">
        <v>350</v>
      </c>
      <c r="R237" s="49">
        <v>375</v>
      </c>
      <c r="S237" s="49">
        <v>400</v>
      </c>
      <c r="T237" s="49">
        <v>425</v>
      </c>
      <c r="U237" s="49">
        <v>450</v>
      </c>
      <c r="V237" s="49">
        <v>475</v>
      </c>
      <c r="W237" s="49">
        <v>500</v>
      </c>
      <c r="X237" s="50" t="s">
        <v>322</v>
      </c>
      <c r="Y237" s="114" t="s">
        <v>323</v>
      </c>
      <c r="Z237" s="119">
        <v>128.96825396825398</v>
      </c>
      <c r="AA237" s="99">
        <v>138.88888888888889</v>
      </c>
      <c r="AB237" s="99">
        <v>148.8095238095238</v>
      </c>
      <c r="AC237" s="99">
        <v>158.73015873015873</v>
      </c>
      <c r="AD237" s="99">
        <v>168.65079365079364</v>
      </c>
      <c r="AE237" s="99">
        <v>178.57142857142858</v>
      </c>
      <c r="AF237" s="99">
        <v>188.49206349206349</v>
      </c>
      <c r="AG237" s="99">
        <v>198.4126984126984</v>
      </c>
      <c r="AH237" s="50" t="s">
        <v>330</v>
      </c>
      <c r="AI237" s="134" t="s">
        <v>291</v>
      </c>
      <c r="AJ237" s="129">
        <v>12</v>
      </c>
      <c r="AK237" s="73">
        <v>15</v>
      </c>
      <c r="AL237" s="75">
        <v>20</v>
      </c>
      <c r="AM237" s="119">
        <v>162.79069767441862</v>
      </c>
      <c r="AN237" s="99">
        <v>174.41860465116281</v>
      </c>
      <c r="AO237" s="99">
        <v>186.04651162790699</v>
      </c>
      <c r="AP237" s="99">
        <v>197.67441860465118</v>
      </c>
      <c r="AQ237" s="99">
        <v>209.30232558139537</v>
      </c>
      <c r="AR237" s="99">
        <v>220.93023255813955</v>
      </c>
      <c r="AS237" s="99">
        <v>232.55813953488374</v>
      </c>
      <c r="AT237" s="52" t="s">
        <v>464</v>
      </c>
      <c r="AU237" s="70" t="s">
        <v>654</v>
      </c>
      <c r="AV237" s="52" t="s">
        <v>465</v>
      </c>
      <c r="AW237" s="52" t="s">
        <v>655</v>
      </c>
      <c r="AX237" s="52"/>
      <c r="AY237" s="54"/>
    </row>
    <row r="238" spans="1:51" ht="15" x14ac:dyDescent="0.2">
      <c r="A238" s="772"/>
      <c r="B238" s="41" t="s">
        <v>228</v>
      </c>
      <c r="C238" s="88">
        <v>190</v>
      </c>
      <c r="D238" s="49">
        <v>222</v>
      </c>
      <c r="E238" s="89">
        <v>70</v>
      </c>
      <c r="F238" s="63">
        <v>2.95</v>
      </c>
      <c r="G238" s="61">
        <v>37.345590347601259</v>
      </c>
      <c r="H238" s="62">
        <v>0.66688554192145111</v>
      </c>
      <c r="I238" s="165">
        <v>2.7142857142857144</v>
      </c>
      <c r="J238" s="61">
        <v>149.67105263157893</v>
      </c>
      <c r="K238" s="166">
        <v>53.346939930983858</v>
      </c>
      <c r="L238" s="122">
        <v>7.9903147699757884E-2</v>
      </c>
      <c r="M238" s="167">
        <v>0.38738085611422124</v>
      </c>
      <c r="N238" s="82" t="s">
        <v>5</v>
      </c>
      <c r="O238" s="54" t="s">
        <v>32</v>
      </c>
      <c r="P238" s="82" t="s">
        <v>18</v>
      </c>
      <c r="Q238" s="49">
        <v>325</v>
      </c>
      <c r="R238" s="49">
        <v>350</v>
      </c>
      <c r="S238" s="49">
        <v>375</v>
      </c>
      <c r="T238" s="49">
        <v>400</v>
      </c>
      <c r="U238" s="49">
        <v>425</v>
      </c>
      <c r="V238" s="49">
        <v>450</v>
      </c>
      <c r="W238" s="49">
        <v>475</v>
      </c>
      <c r="X238" s="50" t="s">
        <v>322</v>
      </c>
      <c r="Y238" s="114" t="s">
        <v>323</v>
      </c>
      <c r="Z238" s="119">
        <v>119.04761904761905</v>
      </c>
      <c r="AA238" s="99">
        <v>128.96825396825398</v>
      </c>
      <c r="AB238" s="99">
        <v>138.88888888888889</v>
      </c>
      <c r="AC238" s="99">
        <v>148.8095238095238</v>
      </c>
      <c r="AD238" s="99">
        <v>158.73015873015873</v>
      </c>
      <c r="AE238" s="99">
        <v>168.65079365079364</v>
      </c>
      <c r="AF238" s="99">
        <v>178.57142857142858</v>
      </c>
      <c r="AG238" s="99">
        <v>188.49206349206349</v>
      </c>
      <c r="AH238" s="50" t="s">
        <v>330</v>
      </c>
      <c r="AI238" s="134" t="s">
        <v>291</v>
      </c>
      <c r="AJ238" s="127" t="s">
        <v>250</v>
      </c>
      <c r="AK238" s="74" t="s">
        <v>251</v>
      </c>
      <c r="AL238" s="128" t="s">
        <v>245</v>
      </c>
      <c r="AM238" s="119">
        <v>151.16279069767444</v>
      </c>
      <c r="AN238" s="99">
        <v>162.79069767441862</v>
      </c>
      <c r="AO238" s="99">
        <v>174.41860465116281</v>
      </c>
      <c r="AP238" s="99">
        <v>186.04651162790699</v>
      </c>
      <c r="AQ238" s="99">
        <v>197.67441860465118</v>
      </c>
      <c r="AR238" s="99">
        <v>209.30232558139537</v>
      </c>
      <c r="AS238" s="99">
        <v>220.93023255813955</v>
      </c>
      <c r="AT238" s="52" t="s">
        <v>464</v>
      </c>
      <c r="AU238" s="70" t="s">
        <v>654</v>
      </c>
      <c r="AV238" s="52" t="s">
        <v>465</v>
      </c>
      <c r="AW238" s="52" t="s">
        <v>655</v>
      </c>
      <c r="AX238" s="53"/>
      <c r="AY238" s="79"/>
    </row>
    <row r="239" spans="1:51" ht="15" x14ac:dyDescent="0.2">
      <c r="A239" s="739"/>
      <c r="B239" s="41" t="s">
        <v>499</v>
      </c>
      <c r="C239" s="88">
        <v>210</v>
      </c>
      <c r="D239" s="49">
        <v>222</v>
      </c>
      <c r="E239" s="89">
        <v>70</v>
      </c>
      <c r="F239" s="63">
        <v>3.9</v>
      </c>
      <c r="G239" s="61">
        <v>29.585798816568047</v>
      </c>
      <c r="H239" s="62">
        <v>0.5283178360101437</v>
      </c>
      <c r="I239" s="165">
        <v>3</v>
      </c>
      <c r="J239" s="61">
        <v>187.5</v>
      </c>
      <c r="K239" s="166">
        <v>56.084436343784354</v>
      </c>
      <c r="L239" s="122">
        <v>0.23076923076923075</v>
      </c>
      <c r="M239" s="167">
        <v>0.38885209198357151</v>
      </c>
      <c r="N239" s="82" t="s">
        <v>54</v>
      </c>
      <c r="O239" s="54" t="s">
        <v>13</v>
      </c>
      <c r="P239" s="82" t="s">
        <v>28</v>
      </c>
      <c r="Q239" s="49">
        <v>450</v>
      </c>
      <c r="R239" s="49">
        <v>475</v>
      </c>
      <c r="S239" s="49">
        <v>500</v>
      </c>
      <c r="T239" s="49">
        <v>525</v>
      </c>
      <c r="U239" s="49">
        <v>550</v>
      </c>
      <c r="V239" s="49">
        <v>575</v>
      </c>
      <c r="W239" s="49">
        <v>600</v>
      </c>
      <c r="X239" s="50" t="s">
        <v>322</v>
      </c>
      <c r="Y239" s="114" t="s">
        <v>323</v>
      </c>
      <c r="Z239" s="119">
        <v>168.65079365079364</v>
      </c>
      <c r="AA239" s="99">
        <v>178.57142857142858</v>
      </c>
      <c r="AB239" s="99">
        <v>188.49206349206349</v>
      </c>
      <c r="AC239" s="99">
        <v>198.4126984126984</v>
      </c>
      <c r="AD239" s="99">
        <v>208.33333333333334</v>
      </c>
      <c r="AE239" s="99">
        <v>218.25396825396825</v>
      </c>
      <c r="AF239" s="99">
        <v>228.17460317460316</v>
      </c>
      <c r="AG239" s="99">
        <v>238.0952380952381</v>
      </c>
      <c r="AH239" s="50" t="s">
        <v>330</v>
      </c>
      <c r="AI239" s="134" t="s">
        <v>291</v>
      </c>
      <c r="AJ239" s="129">
        <v>15</v>
      </c>
      <c r="AK239" s="73">
        <v>10</v>
      </c>
      <c r="AL239" s="75">
        <v>10</v>
      </c>
      <c r="AM239" s="119">
        <v>209.30232558139537</v>
      </c>
      <c r="AN239" s="99">
        <v>220.93023255813955</v>
      </c>
      <c r="AO239" s="99">
        <v>232.55813953488374</v>
      </c>
      <c r="AP239" s="99">
        <v>244.18604651162792</v>
      </c>
      <c r="AQ239" s="99">
        <v>255.81395348837211</v>
      </c>
      <c r="AR239" s="99">
        <v>267.44186046511629</v>
      </c>
      <c r="AS239" s="99">
        <v>279.06976744186045</v>
      </c>
      <c r="AT239" s="52" t="s">
        <v>464</v>
      </c>
      <c r="AU239" s="70" t="s">
        <v>654</v>
      </c>
      <c r="AV239" s="52" t="s">
        <v>465</v>
      </c>
      <c r="AW239" s="52" t="s">
        <v>656</v>
      </c>
      <c r="AX239" s="52"/>
      <c r="AY239" s="54"/>
    </row>
    <row r="240" spans="1:51" ht="15" x14ac:dyDescent="0.2">
      <c r="A240" s="738" t="s">
        <v>142</v>
      </c>
      <c r="B240" s="41" t="s">
        <v>143</v>
      </c>
      <c r="C240" s="88">
        <v>228</v>
      </c>
      <c r="D240" s="49">
        <v>240</v>
      </c>
      <c r="E240" s="89">
        <v>76</v>
      </c>
      <c r="F240" s="63">
        <v>3.04</v>
      </c>
      <c r="G240" s="61">
        <v>35.16707063711911</v>
      </c>
      <c r="H240" s="62">
        <v>0.62798340423426979</v>
      </c>
      <c r="I240" s="165">
        <v>3</v>
      </c>
      <c r="J240" s="61">
        <v>147.02380952380955</v>
      </c>
      <c r="K240" s="166">
        <v>58.438644748145897</v>
      </c>
      <c r="L240" s="122">
        <v>1.3157894736842117E-2</v>
      </c>
      <c r="M240" s="167">
        <v>0.4027771207256825</v>
      </c>
      <c r="N240" s="82" t="s">
        <v>23</v>
      </c>
      <c r="O240" s="54" t="s">
        <v>52</v>
      </c>
      <c r="P240" s="82" t="s">
        <v>18</v>
      </c>
      <c r="Q240" s="49">
        <v>325</v>
      </c>
      <c r="R240" s="49">
        <v>350</v>
      </c>
      <c r="S240" s="49">
        <v>375</v>
      </c>
      <c r="T240" s="49">
        <v>400</v>
      </c>
      <c r="U240" s="49">
        <v>425</v>
      </c>
      <c r="V240" s="49">
        <v>450</v>
      </c>
      <c r="W240" s="49">
        <v>475</v>
      </c>
      <c r="X240" s="50" t="s">
        <v>324</v>
      </c>
      <c r="Y240" s="114" t="s">
        <v>325</v>
      </c>
      <c r="Z240" s="119">
        <v>126.58227848101265</v>
      </c>
      <c r="AA240" s="99">
        <v>137.13080168776369</v>
      </c>
      <c r="AB240" s="99">
        <v>147.67932489451476</v>
      </c>
      <c r="AC240" s="99">
        <v>158.22784810126581</v>
      </c>
      <c r="AD240" s="99">
        <v>168.77637130801688</v>
      </c>
      <c r="AE240" s="99">
        <v>179.32489451476792</v>
      </c>
      <c r="AF240" s="99">
        <v>189.87341772151899</v>
      </c>
      <c r="AG240" s="99">
        <v>200.42194092827003</v>
      </c>
      <c r="AH240" s="50" t="s">
        <v>329</v>
      </c>
      <c r="AI240" s="134" t="s">
        <v>291</v>
      </c>
      <c r="AJ240" s="127" t="s">
        <v>250</v>
      </c>
      <c r="AK240" s="74" t="s">
        <v>251</v>
      </c>
      <c r="AL240" s="128" t="s">
        <v>245</v>
      </c>
      <c r="AM240" s="174">
        <v>151.16279069767444</v>
      </c>
      <c r="AN240" s="175">
        <v>162.79069767441862</v>
      </c>
      <c r="AO240" s="175">
        <v>174.41860465116281</v>
      </c>
      <c r="AP240" s="175">
        <v>186.04651162790699</v>
      </c>
      <c r="AQ240" s="175">
        <v>197.67441860465118</v>
      </c>
      <c r="AR240" s="175">
        <v>209.30232558139537</v>
      </c>
      <c r="AS240" s="175">
        <v>220.93023255813955</v>
      </c>
      <c r="AT240" s="76"/>
      <c r="AU240" s="176" t="s">
        <v>654</v>
      </c>
      <c r="AV240" s="76"/>
      <c r="AW240" s="177" t="s">
        <v>655</v>
      </c>
      <c r="AX240" s="53"/>
      <c r="AY240" s="79"/>
    </row>
    <row r="241" spans="1:51" ht="15" x14ac:dyDescent="0.2">
      <c r="A241" s="772"/>
      <c r="B241" s="41" t="s">
        <v>304</v>
      </c>
      <c r="C241" s="88">
        <v>200</v>
      </c>
      <c r="D241" s="49">
        <v>240</v>
      </c>
      <c r="E241" s="89">
        <v>76</v>
      </c>
      <c r="F241" s="63">
        <v>2.85</v>
      </c>
      <c r="G241" s="61">
        <v>36.934441366574326</v>
      </c>
      <c r="H241" s="62">
        <v>0.65954359583168443</v>
      </c>
      <c r="I241" s="165">
        <v>2.6315789473684212</v>
      </c>
      <c r="J241" s="61">
        <v>154.71428571428569</v>
      </c>
      <c r="K241" s="166">
        <v>54.732805519176516</v>
      </c>
      <c r="L241" s="122">
        <v>7.6638965835641698E-2</v>
      </c>
      <c r="M241" s="167">
        <v>0.38312963863423571</v>
      </c>
      <c r="N241" s="82" t="s">
        <v>4</v>
      </c>
      <c r="O241" s="54" t="s">
        <v>5</v>
      </c>
      <c r="P241" s="82" t="s">
        <v>27</v>
      </c>
      <c r="Q241" s="49">
        <v>300</v>
      </c>
      <c r="R241" s="49">
        <v>325</v>
      </c>
      <c r="S241" s="49">
        <v>350</v>
      </c>
      <c r="T241" s="49">
        <v>375</v>
      </c>
      <c r="U241" s="49">
        <v>400</v>
      </c>
      <c r="V241" s="49">
        <v>425</v>
      </c>
      <c r="W241" s="49">
        <v>450</v>
      </c>
      <c r="X241" s="50" t="s">
        <v>324</v>
      </c>
      <c r="Y241" s="114" t="s">
        <v>325</v>
      </c>
      <c r="Z241" s="119">
        <v>116.03375527426159</v>
      </c>
      <c r="AA241" s="99">
        <v>126.58227848101265</v>
      </c>
      <c r="AB241" s="99">
        <v>137.13080168776369</v>
      </c>
      <c r="AC241" s="99">
        <v>147.67932489451476</v>
      </c>
      <c r="AD241" s="99">
        <v>158.22784810126581</v>
      </c>
      <c r="AE241" s="99">
        <v>168.77637130801688</v>
      </c>
      <c r="AF241" s="99">
        <v>179.32489451476792</v>
      </c>
      <c r="AG241" s="99">
        <v>189.87341772151899</v>
      </c>
      <c r="AH241" s="50" t="s">
        <v>329</v>
      </c>
      <c r="AI241" s="134" t="s">
        <v>291</v>
      </c>
      <c r="AJ241" s="127" t="s">
        <v>247</v>
      </c>
      <c r="AK241" s="74" t="s">
        <v>245</v>
      </c>
      <c r="AL241" s="128" t="s">
        <v>245</v>
      </c>
      <c r="AM241" s="174">
        <v>139.53488372093022</v>
      </c>
      <c r="AN241" s="175">
        <v>151.16279069767444</v>
      </c>
      <c r="AO241" s="175">
        <v>162.79069767441862</v>
      </c>
      <c r="AP241" s="175">
        <v>174.41860465116281</v>
      </c>
      <c r="AQ241" s="175">
        <v>186.04651162790699</v>
      </c>
      <c r="AR241" s="175">
        <v>197.67441860465118</v>
      </c>
      <c r="AS241" s="175">
        <v>209.30232558139537</v>
      </c>
      <c r="AT241" s="76"/>
      <c r="AU241" s="176" t="s">
        <v>654</v>
      </c>
      <c r="AV241" s="76"/>
      <c r="AW241" s="177" t="s">
        <v>655</v>
      </c>
      <c r="AX241" s="53"/>
      <c r="AY241" s="79"/>
    </row>
    <row r="242" spans="1:51" ht="15" x14ac:dyDescent="0.2">
      <c r="A242" s="772"/>
      <c r="B242" s="41" t="s">
        <v>144</v>
      </c>
      <c r="C242" s="88">
        <v>180</v>
      </c>
      <c r="D242" s="49">
        <v>222</v>
      </c>
      <c r="E242" s="89">
        <v>70</v>
      </c>
      <c r="F242" s="63">
        <v>2.9</v>
      </c>
      <c r="G242" s="61">
        <v>38.644470868014267</v>
      </c>
      <c r="H242" s="62">
        <v>0.69007983692882624</v>
      </c>
      <c r="I242" s="165">
        <v>2.5714285714285716</v>
      </c>
      <c r="J242" s="61">
        <v>157.98611111111109</v>
      </c>
      <c r="K242" s="166">
        <v>51.924098451489741</v>
      </c>
      <c r="L242" s="122">
        <v>0.11330049261083734</v>
      </c>
      <c r="M242" s="167">
        <v>0.37065817971524984</v>
      </c>
      <c r="N242" s="82" t="s">
        <v>65</v>
      </c>
      <c r="O242" s="54" t="s">
        <v>5</v>
      </c>
      <c r="P242" s="82" t="s">
        <v>27</v>
      </c>
      <c r="Q242" s="49">
        <v>325</v>
      </c>
      <c r="R242" s="49">
        <v>350</v>
      </c>
      <c r="S242" s="49">
        <v>375</v>
      </c>
      <c r="T242" s="49">
        <v>400</v>
      </c>
      <c r="U242" s="49">
        <v>425</v>
      </c>
      <c r="V242" s="49">
        <v>450</v>
      </c>
      <c r="W242" s="49">
        <v>475</v>
      </c>
      <c r="X242" s="50" t="s">
        <v>322</v>
      </c>
      <c r="Y242" s="114" t="s">
        <v>323</v>
      </c>
      <c r="Z242" s="119">
        <v>119.04761904761905</v>
      </c>
      <c r="AA242" s="99">
        <v>128.96825396825398</v>
      </c>
      <c r="AB242" s="99">
        <v>138.88888888888889</v>
      </c>
      <c r="AC242" s="99">
        <v>148.8095238095238</v>
      </c>
      <c r="AD242" s="99">
        <v>158.73015873015873</v>
      </c>
      <c r="AE242" s="99">
        <v>168.65079365079364</v>
      </c>
      <c r="AF242" s="99">
        <v>178.57142857142858</v>
      </c>
      <c r="AG242" s="99">
        <v>188.49206349206349</v>
      </c>
      <c r="AH242" s="50" t="s">
        <v>330</v>
      </c>
      <c r="AI242" s="134" t="s">
        <v>291</v>
      </c>
      <c r="AJ242" s="127" t="s">
        <v>248</v>
      </c>
      <c r="AK242" s="74" t="s">
        <v>250</v>
      </c>
      <c r="AL242" s="128" t="s">
        <v>245</v>
      </c>
      <c r="AM242" s="119">
        <v>151.16279069767444</v>
      </c>
      <c r="AN242" s="99">
        <v>162.79069767441862</v>
      </c>
      <c r="AO242" s="99">
        <v>174.41860465116281</v>
      </c>
      <c r="AP242" s="99">
        <v>186.04651162790699</v>
      </c>
      <c r="AQ242" s="99">
        <v>197.67441860465118</v>
      </c>
      <c r="AR242" s="99">
        <v>209.30232558139537</v>
      </c>
      <c r="AS242" s="99">
        <v>220.93023255813955</v>
      </c>
      <c r="AT242" s="52" t="s">
        <v>464</v>
      </c>
      <c r="AU242" s="70" t="s">
        <v>654</v>
      </c>
      <c r="AV242" s="52" t="s">
        <v>465</v>
      </c>
      <c r="AW242" s="52" t="s">
        <v>657</v>
      </c>
      <c r="AX242" s="53"/>
      <c r="AY242" s="79"/>
    </row>
    <row r="243" spans="1:51" ht="15" x14ac:dyDescent="0.2">
      <c r="A243" s="772"/>
      <c r="B243" s="41" t="s">
        <v>616</v>
      </c>
      <c r="C243" s="88">
        <v>160</v>
      </c>
      <c r="D243" s="49">
        <v>216</v>
      </c>
      <c r="E243" s="89">
        <v>63</v>
      </c>
      <c r="F243" s="63">
        <v>2.68</v>
      </c>
      <c r="G243" s="61">
        <v>48.730229449766085</v>
      </c>
      <c r="H243" s="62">
        <v>0.87018266874582295</v>
      </c>
      <c r="I243" s="165">
        <v>2.5396825396825395</v>
      </c>
      <c r="J243" s="61">
        <v>155.0390625</v>
      </c>
      <c r="K243" s="166">
        <v>48.954509496061739</v>
      </c>
      <c r="L243" s="122">
        <v>5.2357261312485304E-2</v>
      </c>
      <c r="M243" s="167">
        <v>0.33320148685573453</v>
      </c>
      <c r="N243" s="82" t="s">
        <v>34</v>
      </c>
      <c r="O243" s="54" t="s">
        <v>67</v>
      </c>
      <c r="P243" s="185"/>
      <c r="Q243" s="177">
        <v>350</v>
      </c>
      <c r="R243" s="177">
        <v>375</v>
      </c>
      <c r="S243" s="177">
        <v>400</v>
      </c>
      <c r="T243" s="177">
        <v>425</v>
      </c>
      <c r="U243" s="177">
        <v>450</v>
      </c>
      <c r="V243" s="177">
        <v>475</v>
      </c>
      <c r="W243" s="177">
        <v>500</v>
      </c>
      <c r="X243" s="186"/>
      <c r="Y243" s="187"/>
      <c r="Z243" s="174"/>
      <c r="AA243" s="175"/>
      <c r="AB243" s="175"/>
      <c r="AC243" s="175"/>
      <c r="AD243" s="175"/>
      <c r="AE243" s="175"/>
      <c r="AF243" s="175"/>
      <c r="AG243" s="175"/>
      <c r="AH243" s="186"/>
      <c r="AI243" s="134"/>
      <c r="AJ243" s="127"/>
      <c r="AK243" s="74"/>
      <c r="AL243" s="128"/>
      <c r="AM243" s="119">
        <v>162.79069767441862</v>
      </c>
      <c r="AN243" s="99">
        <v>174.41860465116281</v>
      </c>
      <c r="AO243" s="99">
        <v>186.04651162790699</v>
      </c>
      <c r="AP243" s="99">
        <v>197.67441860465118</v>
      </c>
      <c r="AQ243" s="99">
        <v>209.30232558139537</v>
      </c>
      <c r="AR243" s="99">
        <v>220.93023255813955</v>
      </c>
      <c r="AS243" s="99">
        <v>232.55813953488374</v>
      </c>
      <c r="AT243" s="52" t="s">
        <v>460</v>
      </c>
      <c r="AU243" s="70" t="s">
        <v>654</v>
      </c>
      <c r="AV243" s="52" t="s">
        <v>461</v>
      </c>
      <c r="AW243" s="52" t="s">
        <v>655</v>
      </c>
      <c r="AX243" s="53"/>
      <c r="AY243" s="79"/>
    </row>
    <row r="244" spans="1:51" ht="15" x14ac:dyDescent="0.2">
      <c r="A244" s="772"/>
      <c r="B244" s="41" t="s">
        <v>615</v>
      </c>
      <c r="C244" s="88">
        <v>140</v>
      </c>
      <c r="D244" s="49">
        <v>200</v>
      </c>
      <c r="E244" s="89">
        <v>57</v>
      </c>
      <c r="F244" s="63">
        <v>2.7</v>
      </c>
      <c r="G244" s="61">
        <v>51.440329218106989</v>
      </c>
      <c r="H244" s="62">
        <v>0.91857730746619626</v>
      </c>
      <c r="I244" s="165">
        <v>2.4561403508771931</v>
      </c>
      <c r="J244" s="61">
        <v>155.4049744897959</v>
      </c>
      <c r="K244" s="166">
        <v>45.792750517958623</v>
      </c>
      <c r="L244" s="122">
        <v>9.0318388564002622E-2</v>
      </c>
      <c r="M244" s="167">
        <v>0.32392345629545471</v>
      </c>
      <c r="N244" s="82" t="s">
        <v>34</v>
      </c>
      <c r="O244" s="54" t="s">
        <v>67</v>
      </c>
      <c r="P244" s="182"/>
      <c r="Q244" s="177">
        <v>375</v>
      </c>
      <c r="R244" s="177">
        <v>400</v>
      </c>
      <c r="S244" s="177">
        <v>425</v>
      </c>
      <c r="T244" s="177">
        <v>450</v>
      </c>
      <c r="U244" s="177">
        <v>475</v>
      </c>
      <c r="V244" s="177">
        <v>500</v>
      </c>
      <c r="W244" s="177">
        <v>525</v>
      </c>
      <c r="X244" s="60"/>
      <c r="Y244" s="115"/>
      <c r="Z244" s="183"/>
      <c r="AA244" s="184"/>
      <c r="AB244" s="184"/>
      <c r="AC244" s="184"/>
      <c r="AD244" s="184"/>
      <c r="AE244" s="184"/>
      <c r="AF244" s="184"/>
      <c r="AG244" s="184"/>
      <c r="AH244" s="60"/>
      <c r="AI244" s="134"/>
      <c r="AJ244" s="127"/>
      <c r="AK244" s="74"/>
      <c r="AL244" s="128"/>
      <c r="AM244" s="119">
        <v>174.41860465116281</v>
      </c>
      <c r="AN244" s="99">
        <v>186.04651162790699</v>
      </c>
      <c r="AO244" s="99">
        <v>197.67441860465118</v>
      </c>
      <c r="AP244" s="99">
        <v>209.30232558139537</v>
      </c>
      <c r="AQ244" s="99">
        <v>220.93023255813955</v>
      </c>
      <c r="AR244" s="99">
        <v>232.55813953488374</v>
      </c>
      <c r="AS244" s="99">
        <v>244.18604651162792</v>
      </c>
      <c r="AT244" s="52" t="s">
        <v>459</v>
      </c>
      <c r="AU244" s="70" t="s">
        <v>654</v>
      </c>
      <c r="AV244" s="52" t="s">
        <v>458</v>
      </c>
      <c r="AW244" s="52" t="s">
        <v>655</v>
      </c>
      <c r="AX244" s="53"/>
      <c r="AY244" s="79"/>
    </row>
    <row r="245" spans="1:51" ht="15" x14ac:dyDescent="0.2">
      <c r="A245" s="739"/>
      <c r="B245" s="41" t="s">
        <v>617</v>
      </c>
      <c r="C245" s="88">
        <v>140</v>
      </c>
      <c r="D245" s="49">
        <v>200</v>
      </c>
      <c r="E245" s="89">
        <v>57</v>
      </c>
      <c r="F245" s="63">
        <v>2.7</v>
      </c>
      <c r="G245" s="61">
        <v>54.869684499314126</v>
      </c>
      <c r="H245" s="62">
        <v>0.97981579463060942</v>
      </c>
      <c r="I245" s="165">
        <v>2.4561403508771931</v>
      </c>
      <c r="J245" s="61">
        <v>165.76530612244898</v>
      </c>
      <c r="K245" s="166">
        <v>45.792750517958623</v>
      </c>
      <c r="L245" s="122">
        <v>9.0318388564002622E-2</v>
      </c>
      <c r="M245" s="167">
        <v>0.30367824027698881</v>
      </c>
      <c r="N245" s="82" t="s">
        <v>34</v>
      </c>
      <c r="O245" s="54" t="s">
        <v>67</v>
      </c>
      <c r="P245" s="182"/>
      <c r="Q245" s="177">
        <v>400</v>
      </c>
      <c r="R245" s="177">
        <v>425</v>
      </c>
      <c r="S245" s="177">
        <v>450</v>
      </c>
      <c r="T245" s="177">
        <v>475</v>
      </c>
      <c r="U245" s="177">
        <v>500</v>
      </c>
      <c r="V245" s="177">
        <v>525</v>
      </c>
      <c r="W245" s="177">
        <v>550</v>
      </c>
      <c r="X245" s="60"/>
      <c r="Y245" s="115"/>
      <c r="Z245" s="183"/>
      <c r="AA245" s="184"/>
      <c r="AB245" s="184"/>
      <c r="AC245" s="184"/>
      <c r="AD245" s="184"/>
      <c r="AE245" s="184"/>
      <c r="AF245" s="184"/>
      <c r="AG245" s="184"/>
      <c r="AH245" s="60"/>
      <c r="AI245" s="134"/>
      <c r="AJ245" s="127"/>
      <c r="AK245" s="74"/>
      <c r="AL245" s="128"/>
      <c r="AM245" s="119">
        <v>186.04651162790699</v>
      </c>
      <c r="AN245" s="99">
        <v>197.67441860465118</v>
      </c>
      <c r="AO245" s="99">
        <v>209.30232558139537</v>
      </c>
      <c r="AP245" s="99">
        <v>220.93023255813955</v>
      </c>
      <c r="AQ245" s="99">
        <v>232.55813953488374</v>
      </c>
      <c r="AR245" s="99">
        <v>244.18604651162792</v>
      </c>
      <c r="AS245" s="99">
        <v>255.81395348837211</v>
      </c>
      <c r="AT245" s="52" t="s">
        <v>459</v>
      </c>
      <c r="AU245" s="70" t="s">
        <v>654</v>
      </c>
      <c r="AV245" s="52" t="s">
        <v>458</v>
      </c>
      <c r="AW245" s="52" t="s">
        <v>655</v>
      </c>
      <c r="AX245" s="53"/>
      <c r="AY245" s="79"/>
    </row>
    <row r="246" spans="1:51" ht="15" x14ac:dyDescent="0.2">
      <c r="A246" s="103" t="s">
        <v>145</v>
      </c>
      <c r="B246" s="41" t="s">
        <v>146</v>
      </c>
      <c r="C246" s="88">
        <v>250</v>
      </c>
      <c r="D246" s="49">
        <v>240</v>
      </c>
      <c r="E246" s="89">
        <v>76</v>
      </c>
      <c r="F246" s="64">
        <v>3.55</v>
      </c>
      <c r="G246" s="61">
        <v>31.739734179726248</v>
      </c>
      <c r="H246" s="62">
        <v>0.56678096749511153</v>
      </c>
      <c r="I246" s="165">
        <v>3.2894736842105261</v>
      </c>
      <c r="J246" s="61">
        <v>165.02857142857144</v>
      </c>
      <c r="K246" s="166">
        <v>61.193136870077183</v>
      </c>
      <c r="L246" s="122">
        <v>7.3387694588584143E-2</v>
      </c>
      <c r="M246" s="167">
        <v>0.40017090821616264</v>
      </c>
      <c r="N246" s="82" t="s">
        <v>43</v>
      </c>
      <c r="O246" s="54" t="s">
        <v>43</v>
      </c>
      <c r="P246" s="82" t="s">
        <v>18</v>
      </c>
      <c r="Q246" s="49">
        <v>400</v>
      </c>
      <c r="R246" s="49">
        <v>425</v>
      </c>
      <c r="S246" s="49">
        <v>450</v>
      </c>
      <c r="T246" s="49">
        <v>475</v>
      </c>
      <c r="U246" s="49">
        <v>500</v>
      </c>
      <c r="V246" s="49">
        <v>525</v>
      </c>
      <c r="W246" s="49">
        <v>550</v>
      </c>
      <c r="X246" s="50" t="s">
        <v>324</v>
      </c>
      <c r="Y246" s="114" t="s">
        <v>325</v>
      </c>
      <c r="Z246" s="119">
        <v>158.22784810126581</v>
      </c>
      <c r="AA246" s="99">
        <v>168.77637130801688</v>
      </c>
      <c r="AB246" s="99">
        <v>179.32489451476792</v>
      </c>
      <c r="AC246" s="99">
        <v>189.87341772151899</v>
      </c>
      <c r="AD246" s="99">
        <v>200.42194092827003</v>
      </c>
      <c r="AE246" s="99">
        <v>210.97046413502107</v>
      </c>
      <c r="AF246" s="99">
        <v>221.51898734177215</v>
      </c>
      <c r="AG246" s="99">
        <v>232.06751054852319</v>
      </c>
      <c r="AH246" s="50" t="s">
        <v>329</v>
      </c>
      <c r="AI246" s="134" t="s">
        <v>291</v>
      </c>
      <c r="AJ246" s="127" t="s">
        <v>250</v>
      </c>
      <c r="AK246" s="74" t="s">
        <v>251</v>
      </c>
      <c r="AL246" s="128" t="s">
        <v>245</v>
      </c>
      <c r="AM246" s="174">
        <v>186.04651162790699</v>
      </c>
      <c r="AN246" s="175">
        <v>197.67441860465118</v>
      </c>
      <c r="AO246" s="175">
        <v>209.30232558139537</v>
      </c>
      <c r="AP246" s="175">
        <v>220.93023255813955</v>
      </c>
      <c r="AQ246" s="175">
        <v>232.55813953488374</v>
      </c>
      <c r="AR246" s="175">
        <v>244.18604651162792</v>
      </c>
      <c r="AS246" s="175">
        <v>255.81395348837211</v>
      </c>
      <c r="AT246" s="76"/>
      <c r="AU246" s="176" t="s">
        <v>654</v>
      </c>
      <c r="AV246" s="76"/>
      <c r="AW246" s="177" t="s">
        <v>656</v>
      </c>
      <c r="AX246" s="53"/>
      <c r="AY246" s="79"/>
    </row>
    <row r="247" spans="1:51" ht="15" x14ac:dyDescent="0.2">
      <c r="A247" s="741" t="s">
        <v>147</v>
      </c>
      <c r="B247" s="107" t="s">
        <v>568</v>
      </c>
      <c r="C247" s="88">
        <v>150</v>
      </c>
      <c r="D247" s="49">
        <v>200</v>
      </c>
      <c r="E247" s="89">
        <v>57</v>
      </c>
      <c r="F247" s="63">
        <v>2.8</v>
      </c>
      <c r="G247" s="61">
        <v>54.209183673469397</v>
      </c>
      <c r="H247" s="62">
        <v>0.96802113702623926</v>
      </c>
      <c r="I247" s="165">
        <v>2.6315789473684212</v>
      </c>
      <c r="J247" s="61">
        <v>164.38392857142856</v>
      </c>
      <c r="K247" s="166">
        <v>47.4</v>
      </c>
      <c r="L247" s="122">
        <v>6.0150375939849496E-2</v>
      </c>
      <c r="M247" s="167">
        <v>0.3068037151702786</v>
      </c>
      <c r="N247" s="82" t="s">
        <v>17</v>
      </c>
      <c r="O247" s="54" t="s">
        <v>43</v>
      </c>
      <c r="P247" s="185"/>
      <c r="Q247" s="177">
        <v>425</v>
      </c>
      <c r="R247" s="177">
        <v>450</v>
      </c>
      <c r="S247" s="177">
        <v>475</v>
      </c>
      <c r="T247" s="177">
        <v>500</v>
      </c>
      <c r="U247" s="177">
        <v>525</v>
      </c>
      <c r="V247" s="177">
        <v>550</v>
      </c>
      <c r="W247" s="177">
        <v>575</v>
      </c>
      <c r="X247" s="186"/>
      <c r="Y247" s="187"/>
      <c r="Z247" s="174"/>
      <c r="AA247" s="175"/>
      <c r="AB247" s="175"/>
      <c r="AC247" s="184"/>
      <c r="AD247" s="184"/>
      <c r="AE247" s="184"/>
      <c r="AF247" s="184"/>
      <c r="AG247" s="184"/>
      <c r="AH247" s="60"/>
      <c r="AI247" s="134"/>
      <c r="AJ247" s="127"/>
      <c r="AK247" s="74"/>
      <c r="AL247" s="128"/>
      <c r="AM247" s="119">
        <v>197.67441860465118</v>
      </c>
      <c r="AN247" s="99">
        <v>209.30232558139537</v>
      </c>
      <c r="AO247" s="99">
        <v>220.93023255813955</v>
      </c>
      <c r="AP247" s="99">
        <v>232.55813953488374</v>
      </c>
      <c r="AQ247" s="99">
        <v>244.18604651162792</v>
      </c>
      <c r="AR247" s="99">
        <v>255.81395348837211</v>
      </c>
      <c r="AS247" s="99">
        <v>267.44186046511629</v>
      </c>
      <c r="AT247" s="52" t="s">
        <v>459</v>
      </c>
      <c r="AU247" s="70" t="s">
        <v>654</v>
      </c>
      <c r="AV247" s="52" t="s">
        <v>458</v>
      </c>
      <c r="AW247" s="52" t="s">
        <v>655</v>
      </c>
      <c r="AX247" s="72"/>
      <c r="AY247" s="80"/>
    </row>
    <row r="248" spans="1:51" ht="15" x14ac:dyDescent="0.2">
      <c r="A248" s="741"/>
      <c r="B248" s="107" t="s">
        <v>569</v>
      </c>
      <c r="C248" s="88">
        <v>162</v>
      </c>
      <c r="D248" s="49">
        <v>216</v>
      </c>
      <c r="E248" s="89">
        <v>63</v>
      </c>
      <c r="F248" s="63">
        <v>2.84</v>
      </c>
      <c r="G248" s="61">
        <v>46.493751239833365</v>
      </c>
      <c r="H248" s="62">
        <v>0.8302455578541672</v>
      </c>
      <c r="I248" s="165">
        <v>2.5714285714285716</v>
      </c>
      <c r="J248" s="61">
        <v>164.0625</v>
      </c>
      <c r="K248" s="166">
        <v>49.259524967258869</v>
      </c>
      <c r="L248" s="122">
        <v>9.456740442655924E-2</v>
      </c>
      <c r="M248" s="167">
        <v>0.33160782437218417</v>
      </c>
      <c r="N248" s="82"/>
      <c r="O248" s="54"/>
      <c r="P248" s="82"/>
      <c r="Q248" s="177">
        <v>375</v>
      </c>
      <c r="R248" s="177">
        <v>400</v>
      </c>
      <c r="S248" s="177">
        <v>425</v>
      </c>
      <c r="T248" s="177">
        <v>450</v>
      </c>
      <c r="U248" s="177">
        <v>475</v>
      </c>
      <c r="V248" s="177">
        <v>500</v>
      </c>
      <c r="W248" s="177">
        <v>525</v>
      </c>
      <c r="X248" s="186"/>
      <c r="Y248" s="187"/>
      <c r="Z248" s="183"/>
      <c r="AA248" s="184"/>
      <c r="AB248" s="184"/>
      <c r="AC248" s="184"/>
      <c r="AD248" s="184"/>
      <c r="AE248" s="184"/>
      <c r="AF248" s="184"/>
      <c r="AG248" s="184"/>
      <c r="AH248" s="60"/>
      <c r="AI248" s="134"/>
      <c r="AJ248" s="127"/>
      <c r="AK248" s="74"/>
      <c r="AL248" s="128"/>
      <c r="AM248" s="119">
        <v>174.41860465116281</v>
      </c>
      <c r="AN248" s="99">
        <v>186.04651162790699</v>
      </c>
      <c r="AO248" s="99">
        <v>197.67441860465118</v>
      </c>
      <c r="AP248" s="99">
        <v>209.30232558139537</v>
      </c>
      <c r="AQ248" s="99">
        <v>220.93023255813955</v>
      </c>
      <c r="AR248" s="99">
        <v>232.55813953488374</v>
      </c>
      <c r="AS248" s="99">
        <v>244.18604651162792</v>
      </c>
      <c r="AT248" s="52" t="s">
        <v>460</v>
      </c>
      <c r="AU248" s="70" t="s">
        <v>654</v>
      </c>
      <c r="AV248" s="52" t="s">
        <v>461</v>
      </c>
      <c r="AW248" s="52" t="s">
        <v>655</v>
      </c>
      <c r="AX248" s="72"/>
      <c r="AY248" s="80"/>
    </row>
    <row r="249" spans="1:51" ht="15" x14ac:dyDescent="0.2">
      <c r="A249" s="741"/>
      <c r="B249" s="107" t="s">
        <v>570</v>
      </c>
      <c r="C249" s="88">
        <v>162</v>
      </c>
      <c r="D249" s="49">
        <v>216</v>
      </c>
      <c r="E249" s="89">
        <v>63</v>
      </c>
      <c r="F249" s="63">
        <v>2.84</v>
      </c>
      <c r="G249" s="61">
        <v>46.493751239833365</v>
      </c>
      <c r="H249" s="62">
        <v>0.8302455578541672</v>
      </c>
      <c r="I249" s="165">
        <v>2.5714285714285716</v>
      </c>
      <c r="J249" s="61">
        <v>164.0625</v>
      </c>
      <c r="K249" s="166">
        <v>49.259524967258869</v>
      </c>
      <c r="L249" s="122">
        <v>9.456740442655924E-2</v>
      </c>
      <c r="M249" s="167">
        <v>0.33160782437218417</v>
      </c>
      <c r="N249" s="82"/>
      <c r="O249" s="54"/>
      <c r="P249" s="185"/>
      <c r="Q249" s="177">
        <v>375</v>
      </c>
      <c r="R249" s="177">
        <v>400</v>
      </c>
      <c r="S249" s="177">
        <v>425</v>
      </c>
      <c r="T249" s="177">
        <v>450</v>
      </c>
      <c r="U249" s="177">
        <v>475</v>
      </c>
      <c r="V249" s="177">
        <v>500</v>
      </c>
      <c r="W249" s="177">
        <v>525</v>
      </c>
      <c r="X249" s="186"/>
      <c r="Y249" s="187"/>
      <c r="Z249" s="174"/>
      <c r="AA249" s="175"/>
      <c r="AB249" s="175"/>
      <c r="AC249" s="175"/>
      <c r="AD249" s="175"/>
      <c r="AE249" s="175"/>
      <c r="AF249" s="175"/>
      <c r="AG249" s="175"/>
      <c r="AH249" s="186"/>
      <c r="AI249" s="134"/>
      <c r="AJ249" s="127"/>
      <c r="AK249" s="74"/>
      <c r="AL249" s="128"/>
      <c r="AM249" s="119">
        <v>174.41860465116281</v>
      </c>
      <c r="AN249" s="99">
        <v>186.04651162790699</v>
      </c>
      <c r="AO249" s="99">
        <v>197.67441860465118</v>
      </c>
      <c r="AP249" s="99">
        <v>209.30232558139537</v>
      </c>
      <c r="AQ249" s="99">
        <v>220.93023255813955</v>
      </c>
      <c r="AR249" s="99">
        <v>232.55813953488374</v>
      </c>
      <c r="AS249" s="99">
        <v>244.18604651162792</v>
      </c>
      <c r="AT249" s="52" t="s">
        <v>460</v>
      </c>
      <c r="AU249" s="70" t="s">
        <v>654</v>
      </c>
      <c r="AV249" s="52" t="s">
        <v>461</v>
      </c>
      <c r="AW249" s="52" t="s">
        <v>655</v>
      </c>
      <c r="AX249" s="72"/>
      <c r="AY249" s="80"/>
    </row>
    <row r="250" spans="1:51" ht="15" x14ac:dyDescent="0.2">
      <c r="A250" s="741"/>
      <c r="B250" s="107" t="s">
        <v>572</v>
      </c>
      <c r="C250" s="88">
        <v>130</v>
      </c>
      <c r="D250" s="49">
        <v>190</v>
      </c>
      <c r="E250" s="89">
        <v>51</v>
      </c>
      <c r="F250" s="63">
        <v>2.68</v>
      </c>
      <c r="G250" s="61">
        <v>59.172421474715961</v>
      </c>
      <c r="H250" s="62">
        <v>1.0566503834770706</v>
      </c>
      <c r="I250" s="165">
        <v>2.5490196078431371</v>
      </c>
      <c r="J250" s="61">
        <v>151.84409340659343</v>
      </c>
      <c r="K250" s="166">
        <v>44.126998538309856</v>
      </c>
      <c r="L250" s="122">
        <v>4.8873280655545921E-2</v>
      </c>
      <c r="M250" s="167">
        <v>0.30554002032892935</v>
      </c>
      <c r="N250" s="82" t="s">
        <v>4</v>
      </c>
      <c r="O250" s="54" t="s">
        <v>17</v>
      </c>
      <c r="P250" s="185"/>
      <c r="Q250" s="177">
        <v>425</v>
      </c>
      <c r="R250" s="177">
        <v>450</v>
      </c>
      <c r="S250" s="177">
        <v>475</v>
      </c>
      <c r="T250" s="177">
        <v>500</v>
      </c>
      <c r="U250" s="177">
        <v>525</v>
      </c>
      <c r="V250" s="177">
        <v>550</v>
      </c>
      <c r="W250" s="177">
        <v>575</v>
      </c>
      <c r="X250" s="186"/>
      <c r="Y250" s="187"/>
      <c r="Z250" s="174"/>
      <c r="AA250" s="175"/>
      <c r="AB250" s="175"/>
      <c r="AC250" s="175"/>
      <c r="AD250" s="175"/>
      <c r="AE250" s="175"/>
      <c r="AF250" s="175"/>
      <c r="AG250" s="175"/>
      <c r="AH250" s="186"/>
      <c r="AI250" s="134"/>
      <c r="AJ250" s="127"/>
      <c r="AK250" s="74"/>
      <c r="AL250" s="128"/>
      <c r="AM250" s="119">
        <v>197.67441860465118</v>
      </c>
      <c r="AN250" s="99">
        <v>209.30232558139537</v>
      </c>
      <c r="AO250" s="99">
        <v>220.93023255813955</v>
      </c>
      <c r="AP250" s="99">
        <v>232.55813953488374</v>
      </c>
      <c r="AQ250" s="99">
        <v>244.18604651162792</v>
      </c>
      <c r="AR250" s="99">
        <v>255.81395348837211</v>
      </c>
      <c r="AS250" s="99">
        <v>267.44186046511629</v>
      </c>
      <c r="AT250" s="52" t="s">
        <v>457</v>
      </c>
      <c r="AU250" s="70" t="s">
        <v>654</v>
      </c>
      <c r="AV250" s="76"/>
      <c r="AW250" s="76"/>
      <c r="AX250" s="72"/>
      <c r="AY250" s="80"/>
    </row>
    <row r="251" spans="1:51" ht="15" x14ac:dyDescent="0.2">
      <c r="A251" s="741"/>
      <c r="B251" s="107" t="s">
        <v>571</v>
      </c>
      <c r="C251" s="88">
        <v>130</v>
      </c>
      <c r="D251" s="49">
        <v>190</v>
      </c>
      <c r="E251" s="89">
        <v>51</v>
      </c>
      <c r="F251" s="63">
        <v>2.68</v>
      </c>
      <c r="G251" s="61">
        <v>59.172421474715961</v>
      </c>
      <c r="H251" s="62">
        <v>1.0566503834770706</v>
      </c>
      <c r="I251" s="165">
        <v>2.5490196078431371</v>
      </c>
      <c r="J251" s="61">
        <v>151.84409340659343</v>
      </c>
      <c r="K251" s="166">
        <v>44.126998538309856</v>
      </c>
      <c r="L251" s="122">
        <v>4.8873280655545921E-2</v>
      </c>
      <c r="M251" s="167">
        <v>0.30554002032892935</v>
      </c>
      <c r="N251" s="82" t="s">
        <v>287</v>
      </c>
      <c r="O251" s="54" t="s">
        <v>287</v>
      </c>
      <c r="P251" s="182"/>
      <c r="Q251" s="177">
        <v>425</v>
      </c>
      <c r="R251" s="177">
        <v>450</v>
      </c>
      <c r="S251" s="177">
        <v>475</v>
      </c>
      <c r="T251" s="177">
        <v>500</v>
      </c>
      <c r="U251" s="177">
        <v>525</v>
      </c>
      <c r="V251" s="177">
        <v>550</v>
      </c>
      <c r="W251" s="177">
        <v>575</v>
      </c>
      <c r="X251" s="60"/>
      <c r="Y251" s="115"/>
      <c r="Z251" s="183"/>
      <c r="AA251" s="184"/>
      <c r="AB251" s="184"/>
      <c r="AC251" s="184"/>
      <c r="AD251" s="184"/>
      <c r="AE251" s="184"/>
      <c r="AF251" s="184"/>
      <c r="AG251" s="184"/>
      <c r="AH251" s="60"/>
      <c r="AI251" s="134"/>
      <c r="AJ251" s="127"/>
      <c r="AK251" s="74"/>
      <c r="AL251" s="128"/>
      <c r="AM251" s="119">
        <v>197.67441860465118</v>
      </c>
      <c r="AN251" s="99">
        <v>209.30232558139537</v>
      </c>
      <c r="AO251" s="99">
        <v>220.93023255813955</v>
      </c>
      <c r="AP251" s="99">
        <v>232.55813953488374</v>
      </c>
      <c r="AQ251" s="99">
        <v>244.18604651162792</v>
      </c>
      <c r="AR251" s="99">
        <v>255.81395348837211</v>
      </c>
      <c r="AS251" s="99">
        <v>267.44186046511629</v>
      </c>
      <c r="AT251" s="52" t="s">
        <v>457</v>
      </c>
      <c r="AU251" s="70" t="s">
        <v>654</v>
      </c>
      <c r="AV251" s="76"/>
      <c r="AW251" s="76"/>
      <c r="AX251" s="72"/>
      <c r="AY251" s="80"/>
    </row>
    <row r="252" spans="1:51" ht="15" x14ac:dyDescent="0.2">
      <c r="A252" s="741"/>
      <c r="B252" s="41" t="s">
        <v>229</v>
      </c>
      <c r="C252" s="88">
        <v>209</v>
      </c>
      <c r="D252" s="49">
        <v>240</v>
      </c>
      <c r="E252" s="89">
        <v>76</v>
      </c>
      <c r="F252" s="64">
        <v>3</v>
      </c>
      <c r="G252" s="61">
        <v>36.111111111111114</v>
      </c>
      <c r="H252" s="62">
        <v>0.64484126984126988</v>
      </c>
      <c r="I252" s="165">
        <v>2.75</v>
      </c>
      <c r="J252" s="61">
        <v>160.3896103896104</v>
      </c>
      <c r="K252" s="166">
        <v>55.950742622417451</v>
      </c>
      <c r="L252" s="122">
        <v>8.3333333333333329E-2</v>
      </c>
      <c r="M252" s="167">
        <v>0.38055565832251542</v>
      </c>
      <c r="N252" s="82" t="s">
        <v>4</v>
      </c>
      <c r="O252" s="54" t="s">
        <v>10</v>
      </c>
      <c r="P252" s="82" t="s">
        <v>27</v>
      </c>
      <c r="Q252" s="49">
        <v>325</v>
      </c>
      <c r="R252" s="49">
        <v>350</v>
      </c>
      <c r="S252" s="49">
        <v>375</v>
      </c>
      <c r="T252" s="49">
        <v>400</v>
      </c>
      <c r="U252" s="49">
        <v>425</v>
      </c>
      <c r="V252" s="49">
        <v>450</v>
      </c>
      <c r="W252" s="49">
        <v>475</v>
      </c>
      <c r="X252" s="50" t="s">
        <v>324</v>
      </c>
      <c r="Y252" s="114" t="s">
        <v>325</v>
      </c>
      <c r="Z252" s="119">
        <v>126.58227848101265</v>
      </c>
      <c r="AA252" s="99">
        <v>137.13080168776369</v>
      </c>
      <c r="AB252" s="99">
        <v>147.67932489451476</v>
      </c>
      <c r="AC252" s="99">
        <v>158.22784810126581</v>
      </c>
      <c r="AD252" s="99">
        <v>168.77637130801688</v>
      </c>
      <c r="AE252" s="99">
        <v>179.32489451476792</v>
      </c>
      <c r="AF252" s="99">
        <v>189.87341772151899</v>
      </c>
      <c r="AG252" s="99">
        <v>200.42194092827003</v>
      </c>
      <c r="AH252" s="50" t="s">
        <v>329</v>
      </c>
      <c r="AI252" s="134" t="s">
        <v>291</v>
      </c>
      <c r="AJ252" s="127" t="s">
        <v>251</v>
      </c>
      <c r="AK252" s="74" t="s">
        <v>250</v>
      </c>
      <c r="AL252" s="128" t="s">
        <v>248</v>
      </c>
      <c r="AM252" s="174">
        <v>151.16279069767444</v>
      </c>
      <c r="AN252" s="175">
        <v>162.79069767441862</v>
      </c>
      <c r="AO252" s="175">
        <v>174.41860465116281</v>
      </c>
      <c r="AP252" s="175">
        <v>186.04651162790699</v>
      </c>
      <c r="AQ252" s="175">
        <v>197.67441860465118</v>
      </c>
      <c r="AR252" s="175">
        <v>209.30232558139537</v>
      </c>
      <c r="AS252" s="175">
        <v>220.93023255813955</v>
      </c>
      <c r="AT252" s="76"/>
      <c r="AU252" s="176" t="s">
        <v>654</v>
      </c>
      <c r="AV252" s="76"/>
      <c r="AW252" s="177" t="s">
        <v>655</v>
      </c>
      <c r="AX252" s="53"/>
      <c r="AY252" s="79"/>
    </row>
    <row r="253" spans="1:51" ht="15" x14ac:dyDescent="0.2">
      <c r="A253" s="741" t="s">
        <v>148</v>
      </c>
      <c r="B253" s="107" t="s">
        <v>584</v>
      </c>
      <c r="C253" s="88">
        <v>140</v>
      </c>
      <c r="D253" s="49">
        <v>190</v>
      </c>
      <c r="E253" s="89">
        <v>51</v>
      </c>
      <c r="F253" s="63">
        <v>2.72</v>
      </c>
      <c r="G253" s="61">
        <v>64.203070934256047</v>
      </c>
      <c r="H253" s="62">
        <v>1.1464834095402865</v>
      </c>
      <c r="I253" s="165">
        <v>2.7450980392156863</v>
      </c>
      <c r="J253" s="61">
        <v>157.58609693877551</v>
      </c>
      <c r="K253" s="166">
        <v>45.792750517958623</v>
      </c>
      <c r="L253" s="122">
        <v>-9.2272202998845941E-3</v>
      </c>
      <c r="M253" s="167">
        <v>0.28793196115151531</v>
      </c>
      <c r="N253" s="82" t="s">
        <v>4</v>
      </c>
      <c r="O253" s="54" t="s">
        <v>4</v>
      </c>
      <c r="P253" s="182"/>
      <c r="Q253" s="177">
        <v>475</v>
      </c>
      <c r="R253" s="177">
        <v>500</v>
      </c>
      <c r="S253" s="177">
        <v>525</v>
      </c>
      <c r="T253" s="177">
        <v>550</v>
      </c>
      <c r="U253" s="177">
        <v>575</v>
      </c>
      <c r="V253" s="177">
        <v>600</v>
      </c>
      <c r="W253" s="177">
        <v>625</v>
      </c>
      <c r="X253" s="60"/>
      <c r="Y253" s="115"/>
      <c r="Z253" s="183"/>
      <c r="AA253" s="184"/>
      <c r="AB253" s="184"/>
      <c r="AC253" s="184"/>
      <c r="AD253" s="184"/>
      <c r="AE253" s="184"/>
      <c r="AF253" s="184"/>
      <c r="AG253" s="184"/>
      <c r="AH253" s="60"/>
      <c r="AI253" s="134"/>
      <c r="AJ253" s="127"/>
      <c r="AK253" s="74"/>
      <c r="AL253" s="128"/>
      <c r="AM253" s="119">
        <v>220.93023255813955</v>
      </c>
      <c r="AN253" s="99">
        <v>232.55813953488374</v>
      </c>
      <c r="AO253" s="99">
        <v>244.18604651162792</v>
      </c>
      <c r="AP253" s="99">
        <v>255.81395348837211</v>
      </c>
      <c r="AQ253" s="99">
        <v>267.44186046511629</v>
      </c>
      <c r="AR253" s="99">
        <v>279.06976744186045</v>
      </c>
      <c r="AS253" s="99">
        <v>290.69767441860466</v>
      </c>
      <c r="AT253" s="52" t="s">
        <v>457</v>
      </c>
      <c r="AU253" s="70" t="s">
        <v>654</v>
      </c>
      <c r="AV253" s="76"/>
      <c r="AW253" s="76"/>
      <c r="AX253" s="72"/>
      <c r="AY253" s="80"/>
    </row>
    <row r="254" spans="1:51" ht="15" x14ac:dyDescent="0.2">
      <c r="A254" s="741"/>
      <c r="B254" s="107" t="s">
        <v>567</v>
      </c>
      <c r="C254" s="88">
        <v>140</v>
      </c>
      <c r="D254" s="49">
        <v>190</v>
      </c>
      <c r="E254" s="89">
        <v>51</v>
      </c>
      <c r="F254" s="63">
        <v>2.72</v>
      </c>
      <c r="G254" s="61">
        <v>64.203070934256047</v>
      </c>
      <c r="H254" s="62">
        <v>1.1464834095402865</v>
      </c>
      <c r="I254" s="165">
        <v>2.7450980392156863</v>
      </c>
      <c r="J254" s="61">
        <v>157.58609693877551</v>
      </c>
      <c r="K254" s="166">
        <v>45.792750517958623</v>
      </c>
      <c r="L254" s="122">
        <v>-9.2272202998845941E-3</v>
      </c>
      <c r="M254" s="167">
        <v>0.28793196115151531</v>
      </c>
      <c r="N254" s="82" t="s">
        <v>4</v>
      </c>
      <c r="O254" s="54" t="s">
        <v>4</v>
      </c>
      <c r="P254" s="182"/>
      <c r="Q254" s="177">
        <v>475</v>
      </c>
      <c r="R254" s="177">
        <v>500</v>
      </c>
      <c r="S254" s="177">
        <v>525</v>
      </c>
      <c r="T254" s="177">
        <v>550</v>
      </c>
      <c r="U254" s="177">
        <v>575</v>
      </c>
      <c r="V254" s="177">
        <v>600</v>
      </c>
      <c r="W254" s="177">
        <v>625</v>
      </c>
      <c r="X254" s="60"/>
      <c r="Y254" s="115"/>
      <c r="Z254" s="183"/>
      <c r="AA254" s="184"/>
      <c r="AB254" s="184"/>
      <c r="AC254" s="184"/>
      <c r="AD254" s="184"/>
      <c r="AE254" s="184"/>
      <c r="AF254" s="184"/>
      <c r="AG254" s="184"/>
      <c r="AH254" s="60"/>
      <c r="AI254" s="134"/>
      <c r="AJ254" s="127"/>
      <c r="AK254" s="74"/>
      <c r="AL254" s="128"/>
      <c r="AM254" s="119">
        <v>220.93023255813955</v>
      </c>
      <c r="AN254" s="99">
        <v>232.55813953488374</v>
      </c>
      <c r="AO254" s="99">
        <v>244.18604651162792</v>
      </c>
      <c r="AP254" s="99">
        <v>255.81395348837211</v>
      </c>
      <c r="AQ254" s="99">
        <v>267.44186046511629</v>
      </c>
      <c r="AR254" s="99">
        <v>279.06976744186045</v>
      </c>
      <c r="AS254" s="99">
        <v>290.69767441860466</v>
      </c>
      <c r="AT254" s="52" t="s">
        <v>457</v>
      </c>
      <c r="AU254" s="70" t="s">
        <v>654</v>
      </c>
      <c r="AV254" s="76"/>
      <c r="AW254" s="76"/>
      <c r="AX254" s="72"/>
      <c r="AY254" s="80"/>
    </row>
    <row r="255" spans="1:51" ht="15" x14ac:dyDescent="0.2">
      <c r="A255" s="741"/>
      <c r="B255" s="41" t="s">
        <v>494</v>
      </c>
      <c r="C255" s="88">
        <v>160</v>
      </c>
      <c r="D255" s="49">
        <v>216</v>
      </c>
      <c r="E255" s="89">
        <v>63</v>
      </c>
      <c r="F255" s="63">
        <v>2.5499999999999998</v>
      </c>
      <c r="G255" s="61">
        <v>46.136101499423305</v>
      </c>
      <c r="H255" s="62">
        <v>0.82385895534684472</v>
      </c>
      <c r="I255" s="165">
        <v>2.5396825396825395</v>
      </c>
      <c r="J255" s="61">
        <v>132.890625</v>
      </c>
      <c r="K255" s="166">
        <v>48.954509496061739</v>
      </c>
      <c r="L255" s="122">
        <v>4.0460628695922676E-3</v>
      </c>
      <c r="M255" s="167">
        <v>0.36987851619246642</v>
      </c>
      <c r="N255" s="82" t="s">
        <v>4</v>
      </c>
      <c r="O255" s="54" t="s">
        <v>4</v>
      </c>
      <c r="P255" s="82" t="s">
        <v>18</v>
      </c>
      <c r="Q255" s="49">
        <v>300</v>
      </c>
      <c r="R255" s="49">
        <v>325</v>
      </c>
      <c r="S255" s="49">
        <v>350</v>
      </c>
      <c r="T255" s="49">
        <v>375</v>
      </c>
      <c r="U255" s="49">
        <v>400</v>
      </c>
      <c r="V255" s="49">
        <v>425</v>
      </c>
      <c r="W255" s="49">
        <v>450</v>
      </c>
      <c r="X255" s="50" t="s">
        <v>321</v>
      </c>
      <c r="Y255" s="115"/>
      <c r="Z255" s="119">
        <v>105.76923076923076</v>
      </c>
      <c r="AA255" s="99">
        <v>115.38461538461539</v>
      </c>
      <c r="AB255" s="99">
        <v>125</v>
      </c>
      <c r="AC255" s="99">
        <v>134.61538461538461</v>
      </c>
      <c r="AD255" s="99">
        <v>144.23076923076923</v>
      </c>
      <c r="AE255" s="99">
        <v>153.84615384615384</v>
      </c>
      <c r="AF255" s="99">
        <v>163.46153846153845</v>
      </c>
      <c r="AG255" s="99">
        <v>173.07692307692307</v>
      </c>
      <c r="AH255" s="50" t="s">
        <v>331</v>
      </c>
      <c r="AI255" s="134" t="s">
        <v>292</v>
      </c>
      <c r="AJ255" s="127" t="s">
        <v>250</v>
      </c>
      <c r="AK255" s="74" t="s">
        <v>251</v>
      </c>
      <c r="AL255" s="128" t="s">
        <v>245</v>
      </c>
      <c r="AM255" s="119">
        <v>139.53488372093022</v>
      </c>
      <c r="AN255" s="99">
        <v>151.16279069767444</v>
      </c>
      <c r="AO255" s="99">
        <v>162.79069767441862</v>
      </c>
      <c r="AP255" s="99">
        <v>174.41860465116281</v>
      </c>
      <c r="AQ255" s="99">
        <v>186.04651162790699</v>
      </c>
      <c r="AR255" s="99">
        <v>197.67441860465118</v>
      </c>
      <c r="AS255" s="99">
        <v>209.30232558139537</v>
      </c>
      <c r="AT255" s="52" t="s">
        <v>460</v>
      </c>
      <c r="AU255" s="70" t="s">
        <v>652</v>
      </c>
      <c r="AV255" s="52" t="s">
        <v>461</v>
      </c>
      <c r="AW255" s="52" t="s">
        <v>655</v>
      </c>
      <c r="AX255" s="53"/>
      <c r="AY255" s="79"/>
    </row>
    <row r="256" spans="1:51" ht="15" x14ac:dyDescent="0.2">
      <c r="A256" s="741"/>
      <c r="B256" s="41">
        <v>222</v>
      </c>
      <c r="C256" s="88">
        <v>222</v>
      </c>
      <c r="D256" s="49">
        <v>222</v>
      </c>
      <c r="E256" s="89">
        <v>70</v>
      </c>
      <c r="F256" s="63">
        <v>3.3</v>
      </c>
      <c r="G256" s="61">
        <v>36.730945821854917</v>
      </c>
      <c r="H256" s="62">
        <v>0.65590974681883785</v>
      </c>
      <c r="I256" s="165">
        <v>3.1714285714285713</v>
      </c>
      <c r="J256" s="61">
        <v>157.65765765765767</v>
      </c>
      <c r="K256" s="166">
        <v>57.664588787227117</v>
      </c>
      <c r="L256" s="122">
        <v>3.896103896103896E-2</v>
      </c>
      <c r="M256" s="167">
        <v>0.38058628599569894</v>
      </c>
      <c r="N256" s="82" t="s">
        <v>4</v>
      </c>
      <c r="O256" s="54" t="s">
        <v>4</v>
      </c>
      <c r="P256" s="82" t="s">
        <v>19</v>
      </c>
      <c r="Q256" s="49">
        <v>400</v>
      </c>
      <c r="R256" s="49">
        <v>425</v>
      </c>
      <c r="S256" s="49">
        <v>450</v>
      </c>
      <c r="T256" s="49">
        <v>475</v>
      </c>
      <c r="U256" s="49">
        <v>500</v>
      </c>
      <c r="V256" s="49">
        <v>525</v>
      </c>
      <c r="W256" s="49">
        <v>550</v>
      </c>
      <c r="X256" s="50" t="s">
        <v>322</v>
      </c>
      <c r="Y256" s="114" t="s">
        <v>323</v>
      </c>
      <c r="Z256" s="119">
        <v>148.8095238095238</v>
      </c>
      <c r="AA256" s="99">
        <v>158.73015873015873</v>
      </c>
      <c r="AB256" s="99">
        <v>168.65079365079364</v>
      </c>
      <c r="AC256" s="99">
        <v>178.57142857142858</v>
      </c>
      <c r="AD256" s="99">
        <v>188.49206349206349</v>
      </c>
      <c r="AE256" s="99">
        <v>198.4126984126984</v>
      </c>
      <c r="AF256" s="99">
        <v>208.33333333333334</v>
      </c>
      <c r="AG256" s="99">
        <v>218.25396825396825</v>
      </c>
      <c r="AH256" s="50" t="s">
        <v>330</v>
      </c>
      <c r="AI256" s="134" t="s">
        <v>291</v>
      </c>
      <c r="AJ256" s="129">
        <v>17</v>
      </c>
      <c r="AK256" s="73">
        <v>17</v>
      </c>
      <c r="AL256" s="75">
        <v>10</v>
      </c>
      <c r="AM256" s="119">
        <v>186.04651162790699</v>
      </c>
      <c r="AN256" s="99">
        <v>197.67441860465118</v>
      </c>
      <c r="AO256" s="99">
        <v>209.30232558139537</v>
      </c>
      <c r="AP256" s="99">
        <v>220.93023255813955</v>
      </c>
      <c r="AQ256" s="99">
        <v>232.55813953488374</v>
      </c>
      <c r="AR256" s="99">
        <v>244.18604651162792</v>
      </c>
      <c r="AS256" s="99">
        <v>255.81395348837211</v>
      </c>
      <c r="AT256" s="52" t="s">
        <v>464</v>
      </c>
      <c r="AU256" s="70" t="s">
        <v>654</v>
      </c>
      <c r="AV256" s="52" t="s">
        <v>465</v>
      </c>
      <c r="AW256" s="52" t="s">
        <v>656</v>
      </c>
      <c r="AX256" s="52"/>
      <c r="AY256" s="54"/>
    </row>
    <row r="257" spans="1:51" ht="15" x14ac:dyDescent="0.2">
      <c r="A257" s="741"/>
      <c r="B257" s="41">
        <v>223</v>
      </c>
      <c r="C257" s="88">
        <v>230</v>
      </c>
      <c r="D257" s="49">
        <v>240</v>
      </c>
      <c r="E257" s="89">
        <v>76</v>
      </c>
      <c r="F257" s="63">
        <v>3.1</v>
      </c>
      <c r="G257" s="61">
        <v>33.818938605619145</v>
      </c>
      <c r="H257" s="62">
        <v>0.60390961795748477</v>
      </c>
      <c r="I257" s="165">
        <v>3.0263157894736841</v>
      </c>
      <c r="J257" s="61">
        <v>145.74534161490686</v>
      </c>
      <c r="K257" s="166">
        <v>58.694394962381196</v>
      </c>
      <c r="L257" s="122">
        <v>2.3769100169779359E-2</v>
      </c>
      <c r="M257" s="167">
        <v>0.41252416864248481</v>
      </c>
      <c r="N257" s="82" t="s">
        <v>4</v>
      </c>
      <c r="O257" s="54" t="s">
        <v>4</v>
      </c>
      <c r="P257" s="82" t="s">
        <v>19</v>
      </c>
      <c r="Q257" s="49">
        <v>325</v>
      </c>
      <c r="R257" s="49">
        <v>350</v>
      </c>
      <c r="S257" s="49">
        <v>375</v>
      </c>
      <c r="T257" s="49">
        <v>400</v>
      </c>
      <c r="U257" s="49">
        <v>425</v>
      </c>
      <c r="V257" s="49">
        <v>450</v>
      </c>
      <c r="W257" s="49">
        <v>475</v>
      </c>
      <c r="X257" s="50" t="s">
        <v>324</v>
      </c>
      <c r="Y257" s="114" t="s">
        <v>325</v>
      </c>
      <c r="Z257" s="119">
        <v>126.58227848101265</v>
      </c>
      <c r="AA257" s="99">
        <v>137.13080168776369</v>
      </c>
      <c r="AB257" s="99">
        <v>147.67932489451476</v>
      </c>
      <c r="AC257" s="99">
        <v>158.22784810126581</v>
      </c>
      <c r="AD257" s="99">
        <v>168.77637130801688</v>
      </c>
      <c r="AE257" s="99">
        <v>179.32489451476792</v>
      </c>
      <c r="AF257" s="99">
        <v>189.87341772151899</v>
      </c>
      <c r="AG257" s="99">
        <v>200.42194092827003</v>
      </c>
      <c r="AH257" s="50" t="s">
        <v>329</v>
      </c>
      <c r="AI257" s="134" t="s">
        <v>291</v>
      </c>
      <c r="AJ257" s="129">
        <v>17</v>
      </c>
      <c r="AK257" s="73">
        <v>17</v>
      </c>
      <c r="AL257" s="75">
        <v>10</v>
      </c>
      <c r="AM257" s="174">
        <v>151.16279069767444</v>
      </c>
      <c r="AN257" s="175">
        <v>162.79069767441862</v>
      </c>
      <c r="AO257" s="175">
        <v>174.41860465116281</v>
      </c>
      <c r="AP257" s="175">
        <v>186.04651162790699</v>
      </c>
      <c r="AQ257" s="175">
        <v>197.67441860465118</v>
      </c>
      <c r="AR257" s="175">
        <v>209.30232558139537</v>
      </c>
      <c r="AS257" s="175">
        <v>220.93023255813955</v>
      </c>
      <c r="AT257" s="76"/>
      <c r="AU257" s="176" t="s">
        <v>654</v>
      </c>
      <c r="AV257" s="76"/>
      <c r="AW257" s="177" t="s">
        <v>655</v>
      </c>
      <c r="AX257" s="52"/>
      <c r="AY257" s="54"/>
    </row>
    <row r="258" spans="1:51" ht="15" x14ac:dyDescent="0.2">
      <c r="A258" s="741"/>
      <c r="B258" s="41">
        <v>224</v>
      </c>
      <c r="C258" s="88">
        <v>210</v>
      </c>
      <c r="D258" s="49">
        <v>240</v>
      </c>
      <c r="E258" s="89">
        <v>76</v>
      </c>
      <c r="F258" s="63">
        <v>2.79</v>
      </c>
      <c r="G258" s="61">
        <v>38.540100975064554</v>
      </c>
      <c r="H258" s="62">
        <v>0.6882160888404385</v>
      </c>
      <c r="I258" s="165">
        <v>2.763157894736842</v>
      </c>
      <c r="J258" s="61">
        <v>147.34693877551018</v>
      </c>
      <c r="K258" s="166">
        <v>56.084436343784354</v>
      </c>
      <c r="L258" s="122">
        <v>9.6208262591964151E-3</v>
      </c>
      <c r="M258" s="167">
        <v>0.38432597957688019</v>
      </c>
      <c r="N258" s="82" t="s">
        <v>4</v>
      </c>
      <c r="O258" s="54" t="s">
        <v>4</v>
      </c>
      <c r="P258" s="82" t="s">
        <v>19</v>
      </c>
      <c r="Q258" s="49">
        <v>300</v>
      </c>
      <c r="R258" s="49">
        <v>325</v>
      </c>
      <c r="S258" s="49">
        <v>350</v>
      </c>
      <c r="T258" s="49">
        <v>375</v>
      </c>
      <c r="U258" s="49">
        <v>400</v>
      </c>
      <c r="V258" s="49">
        <v>425</v>
      </c>
      <c r="W258" s="49">
        <v>450</v>
      </c>
      <c r="X258" s="50" t="s">
        <v>324</v>
      </c>
      <c r="Y258" s="114" t="s">
        <v>325</v>
      </c>
      <c r="Z258" s="119">
        <v>116.03375527426159</v>
      </c>
      <c r="AA258" s="99">
        <v>126.58227848101265</v>
      </c>
      <c r="AB258" s="99">
        <v>137.13080168776369</v>
      </c>
      <c r="AC258" s="99">
        <v>147.67932489451476</v>
      </c>
      <c r="AD258" s="99">
        <v>158.22784810126581</v>
      </c>
      <c r="AE258" s="99">
        <v>168.77637130801688</v>
      </c>
      <c r="AF258" s="99">
        <v>179.32489451476792</v>
      </c>
      <c r="AG258" s="99">
        <v>189.87341772151899</v>
      </c>
      <c r="AH258" s="50" t="s">
        <v>329</v>
      </c>
      <c r="AI258" s="134" t="s">
        <v>291</v>
      </c>
      <c r="AJ258" s="129">
        <v>17</v>
      </c>
      <c r="AK258" s="73">
        <v>17</v>
      </c>
      <c r="AL258" s="75">
        <v>10</v>
      </c>
      <c r="AM258" s="174">
        <v>139.53488372093022</v>
      </c>
      <c r="AN258" s="175">
        <v>151.16279069767444</v>
      </c>
      <c r="AO258" s="175">
        <v>162.79069767441862</v>
      </c>
      <c r="AP258" s="175">
        <v>174.41860465116281</v>
      </c>
      <c r="AQ258" s="175">
        <v>186.04651162790699</v>
      </c>
      <c r="AR258" s="175">
        <v>197.67441860465118</v>
      </c>
      <c r="AS258" s="175">
        <v>209.30232558139537</v>
      </c>
      <c r="AT258" s="76"/>
      <c r="AU258" s="176" t="s">
        <v>654</v>
      </c>
      <c r="AV258" s="76"/>
      <c r="AW258" s="177" t="s">
        <v>655</v>
      </c>
      <c r="AX258" s="52"/>
      <c r="AY258" s="54"/>
    </row>
    <row r="259" spans="1:51" ht="15" x14ac:dyDescent="0.2">
      <c r="A259" s="741"/>
      <c r="B259" s="41">
        <v>224</v>
      </c>
      <c r="C259" s="88">
        <v>202</v>
      </c>
      <c r="D259" s="49">
        <v>240</v>
      </c>
      <c r="E259" s="89">
        <v>76</v>
      </c>
      <c r="F259" s="63">
        <v>2.79</v>
      </c>
      <c r="G259" s="61">
        <v>38.540100975064554</v>
      </c>
      <c r="H259" s="62">
        <v>0.6882160888404385</v>
      </c>
      <c r="I259" s="165">
        <v>2.6578947368421053</v>
      </c>
      <c r="J259" s="61">
        <v>153.18246110325316</v>
      </c>
      <c r="K259" s="166">
        <v>55.005788786272305</v>
      </c>
      <c r="L259" s="122">
        <v>4.7349556687417464E-2</v>
      </c>
      <c r="M259" s="167">
        <v>0.37693440526171862</v>
      </c>
      <c r="N259" s="82" t="s">
        <v>4</v>
      </c>
      <c r="O259" s="54" t="s">
        <v>4</v>
      </c>
      <c r="P259" s="82" t="s">
        <v>19</v>
      </c>
      <c r="Q259" s="49">
        <v>300</v>
      </c>
      <c r="R259" s="49">
        <v>325</v>
      </c>
      <c r="S259" s="49">
        <v>350</v>
      </c>
      <c r="T259" s="49">
        <v>375</v>
      </c>
      <c r="U259" s="49">
        <v>400</v>
      </c>
      <c r="V259" s="49">
        <v>425</v>
      </c>
      <c r="W259" s="49">
        <v>450</v>
      </c>
      <c r="X259" s="50" t="s">
        <v>324</v>
      </c>
      <c r="Y259" s="114" t="s">
        <v>325</v>
      </c>
      <c r="Z259" s="119">
        <v>116.03375527426159</v>
      </c>
      <c r="AA259" s="99">
        <v>126.58227848101265</v>
      </c>
      <c r="AB259" s="99">
        <v>137.13080168776369</v>
      </c>
      <c r="AC259" s="99">
        <v>147.67932489451476</v>
      </c>
      <c r="AD259" s="99">
        <v>158.22784810126581</v>
      </c>
      <c r="AE259" s="99">
        <v>168.77637130801688</v>
      </c>
      <c r="AF259" s="99">
        <v>179.32489451476792</v>
      </c>
      <c r="AG259" s="99">
        <v>189.87341772151899</v>
      </c>
      <c r="AH259" s="50" t="s">
        <v>329</v>
      </c>
      <c r="AI259" s="134" t="s">
        <v>294</v>
      </c>
      <c r="AJ259" s="129">
        <v>17</v>
      </c>
      <c r="AK259" s="73">
        <v>17</v>
      </c>
      <c r="AL259" s="75">
        <v>10</v>
      </c>
      <c r="AM259" s="174">
        <v>139.53488372093022</v>
      </c>
      <c r="AN259" s="175">
        <v>151.16279069767444</v>
      </c>
      <c r="AO259" s="175">
        <v>162.79069767441862</v>
      </c>
      <c r="AP259" s="175">
        <v>174.41860465116281</v>
      </c>
      <c r="AQ259" s="175">
        <v>186.04651162790699</v>
      </c>
      <c r="AR259" s="175">
        <v>197.67441860465118</v>
      </c>
      <c r="AS259" s="175">
        <v>209.30232558139537</v>
      </c>
      <c r="AT259" s="76"/>
      <c r="AU259" s="176" t="s">
        <v>654</v>
      </c>
      <c r="AV259" s="76"/>
      <c r="AW259" s="177" t="s">
        <v>655</v>
      </c>
      <c r="AX259" s="52"/>
      <c r="AY259" s="54"/>
    </row>
    <row r="260" spans="1:51" ht="15" x14ac:dyDescent="0.2">
      <c r="A260" s="741"/>
      <c r="B260" s="41">
        <v>322</v>
      </c>
      <c r="C260" s="88">
        <v>202</v>
      </c>
      <c r="D260" s="49">
        <v>240</v>
      </c>
      <c r="E260" s="89">
        <v>76</v>
      </c>
      <c r="F260" s="63">
        <v>2.79</v>
      </c>
      <c r="G260" s="61">
        <v>38.540100975064554</v>
      </c>
      <c r="H260" s="62">
        <v>0.6882160888404385</v>
      </c>
      <c r="I260" s="165">
        <v>2.6578947368421053</v>
      </c>
      <c r="J260" s="61">
        <v>153.18246110325316</v>
      </c>
      <c r="K260" s="166">
        <v>55.005788786272305</v>
      </c>
      <c r="L260" s="122">
        <v>4.7349556687417464E-2</v>
      </c>
      <c r="M260" s="167">
        <v>0.37693440526171862</v>
      </c>
      <c r="N260" s="82" t="s">
        <v>4</v>
      </c>
      <c r="O260" s="54" t="s">
        <v>4</v>
      </c>
      <c r="P260" s="82" t="s">
        <v>19</v>
      </c>
      <c r="Q260" s="49">
        <v>300</v>
      </c>
      <c r="R260" s="49">
        <v>325</v>
      </c>
      <c r="S260" s="49">
        <v>350</v>
      </c>
      <c r="T260" s="49">
        <v>375</v>
      </c>
      <c r="U260" s="49">
        <v>400</v>
      </c>
      <c r="V260" s="49">
        <v>425</v>
      </c>
      <c r="W260" s="49">
        <v>450</v>
      </c>
      <c r="X260" s="50" t="s">
        <v>324</v>
      </c>
      <c r="Y260" s="114" t="s">
        <v>325</v>
      </c>
      <c r="Z260" s="119">
        <v>116.03375527426159</v>
      </c>
      <c r="AA260" s="99">
        <v>126.58227848101265</v>
      </c>
      <c r="AB260" s="99">
        <v>137.13080168776369</v>
      </c>
      <c r="AC260" s="99">
        <v>147.67932489451476</v>
      </c>
      <c r="AD260" s="99">
        <v>158.22784810126581</v>
      </c>
      <c r="AE260" s="99">
        <v>168.77637130801688</v>
      </c>
      <c r="AF260" s="99">
        <v>179.32489451476792</v>
      </c>
      <c r="AG260" s="99">
        <v>189.87341772151899</v>
      </c>
      <c r="AH260" s="50" t="s">
        <v>329</v>
      </c>
      <c r="AI260" s="134" t="s">
        <v>295</v>
      </c>
      <c r="AJ260" s="129">
        <v>15</v>
      </c>
      <c r="AK260" s="73">
        <v>15</v>
      </c>
      <c r="AL260" s="75">
        <v>10</v>
      </c>
      <c r="AM260" s="174">
        <v>139.53488372093022</v>
      </c>
      <c r="AN260" s="175">
        <v>151.16279069767444</v>
      </c>
      <c r="AO260" s="175">
        <v>162.79069767441862</v>
      </c>
      <c r="AP260" s="175">
        <v>174.41860465116281</v>
      </c>
      <c r="AQ260" s="175">
        <v>186.04651162790699</v>
      </c>
      <c r="AR260" s="175">
        <v>197.67441860465118</v>
      </c>
      <c r="AS260" s="175">
        <v>209.30232558139537</v>
      </c>
      <c r="AT260" s="76"/>
      <c r="AU260" s="176" t="s">
        <v>654</v>
      </c>
      <c r="AV260" s="76"/>
      <c r="AW260" s="177" t="s">
        <v>655</v>
      </c>
      <c r="AX260" s="52"/>
      <c r="AY260" s="54"/>
    </row>
    <row r="261" spans="1:51" ht="15" x14ac:dyDescent="0.2">
      <c r="A261" s="741"/>
      <c r="B261" s="41" t="s">
        <v>149</v>
      </c>
      <c r="C261" s="88">
        <v>166</v>
      </c>
      <c r="D261" s="49">
        <v>216</v>
      </c>
      <c r="E261" s="89">
        <v>63</v>
      </c>
      <c r="F261" s="64">
        <v>2.6141732283464565</v>
      </c>
      <c r="G261" s="61">
        <v>51.215252576571352</v>
      </c>
      <c r="H261" s="62">
        <v>0.91455808172448838</v>
      </c>
      <c r="I261" s="165">
        <v>2.6349206349206349</v>
      </c>
      <c r="J261" s="61">
        <v>149.43524096385542</v>
      </c>
      <c r="K261" s="166">
        <v>49.863958928268012</v>
      </c>
      <c r="L261" s="122">
        <v>-7.936507936508002E-3</v>
      </c>
      <c r="M261" s="167">
        <v>0.33105530537052824</v>
      </c>
      <c r="N261" s="82" t="s">
        <v>4</v>
      </c>
      <c r="O261" s="54" t="s">
        <v>4</v>
      </c>
      <c r="P261" s="82" t="s">
        <v>19</v>
      </c>
      <c r="Q261" s="49">
        <v>350</v>
      </c>
      <c r="R261" s="49">
        <v>375</v>
      </c>
      <c r="S261" s="49">
        <v>400</v>
      </c>
      <c r="T261" s="49">
        <v>425</v>
      </c>
      <c r="U261" s="49">
        <v>450</v>
      </c>
      <c r="V261" s="49">
        <v>475</v>
      </c>
      <c r="W261" s="49">
        <v>500</v>
      </c>
      <c r="X261" s="50" t="s">
        <v>321</v>
      </c>
      <c r="Y261" s="115"/>
      <c r="Z261" s="119">
        <v>125</v>
      </c>
      <c r="AA261" s="99">
        <v>134.61538461538461</v>
      </c>
      <c r="AB261" s="99">
        <v>144.23076923076923</v>
      </c>
      <c r="AC261" s="99">
        <v>153.84615384615384</v>
      </c>
      <c r="AD261" s="99">
        <v>163.46153846153845</v>
      </c>
      <c r="AE261" s="99">
        <v>173.07692307692307</v>
      </c>
      <c r="AF261" s="99">
        <v>182.69230769230768</v>
      </c>
      <c r="AG261" s="99">
        <v>192.30769230769229</v>
      </c>
      <c r="AH261" s="50" t="s">
        <v>331</v>
      </c>
      <c r="AI261" s="134" t="s">
        <v>291</v>
      </c>
      <c r="AJ261" s="129">
        <v>17</v>
      </c>
      <c r="AK261" s="73">
        <v>17</v>
      </c>
      <c r="AL261" s="75">
        <v>10</v>
      </c>
      <c r="AM261" s="119">
        <v>162.79069767441862</v>
      </c>
      <c r="AN261" s="99">
        <v>174.41860465116281</v>
      </c>
      <c r="AO261" s="99">
        <v>186.04651162790699</v>
      </c>
      <c r="AP261" s="99">
        <v>197.67441860465118</v>
      </c>
      <c r="AQ261" s="99">
        <v>209.30232558139537</v>
      </c>
      <c r="AR261" s="99">
        <v>220.93023255813955</v>
      </c>
      <c r="AS261" s="99">
        <v>232.55813953488374</v>
      </c>
      <c r="AT261" s="52" t="s">
        <v>460</v>
      </c>
      <c r="AU261" s="70" t="s">
        <v>654</v>
      </c>
      <c r="AV261" s="52" t="s">
        <v>461</v>
      </c>
      <c r="AW261" s="52" t="s">
        <v>655</v>
      </c>
      <c r="AX261" s="52"/>
      <c r="AY261" s="54"/>
    </row>
    <row r="262" spans="1:51" ht="15" x14ac:dyDescent="0.2">
      <c r="A262" s="741" t="s">
        <v>389</v>
      </c>
      <c r="B262" s="46" t="s">
        <v>549</v>
      </c>
      <c r="C262" s="88">
        <v>150</v>
      </c>
      <c r="D262" s="49">
        <v>216</v>
      </c>
      <c r="E262" s="89">
        <v>63</v>
      </c>
      <c r="F262" s="105">
        <v>2.5499999999999998</v>
      </c>
      <c r="G262" s="148">
        <v>57.670126874279127</v>
      </c>
      <c r="H262" s="149">
        <v>1.0298236941835559</v>
      </c>
      <c r="I262" s="168">
        <v>2.3809523809523809</v>
      </c>
      <c r="J262" s="148">
        <v>177.1875</v>
      </c>
      <c r="K262" s="169">
        <v>47.4</v>
      </c>
      <c r="L262" s="150">
        <v>6.6293183940242709E-2</v>
      </c>
      <c r="M262" s="170">
        <v>0.28650666666666669</v>
      </c>
      <c r="N262" s="88" t="s">
        <v>61</v>
      </c>
      <c r="O262" s="89" t="s">
        <v>4</v>
      </c>
      <c r="P262" s="185" t="s">
        <v>27</v>
      </c>
      <c r="Q262" s="177">
        <v>375</v>
      </c>
      <c r="R262" s="177">
        <v>400</v>
      </c>
      <c r="S262" s="177">
        <v>425</v>
      </c>
      <c r="T262" s="177">
        <v>450</v>
      </c>
      <c r="U262" s="177">
        <v>475</v>
      </c>
      <c r="V262" s="177">
        <v>500</v>
      </c>
      <c r="W262" s="177">
        <v>525</v>
      </c>
      <c r="X262" s="186" t="s">
        <v>321</v>
      </c>
      <c r="Y262" s="187"/>
      <c r="Z262" s="174">
        <v>134.61538461538461</v>
      </c>
      <c r="AA262" s="175">
        <v>144.23076923076923</v>
      </c>
      <c r="AB262" s="175">
        <v>153.84615384615384</v>
      </c>
      <c r="AC262" s="175">
        <v>163.46153846153845</v>
      </c>
      <c r="AD262" s="175">
        <v>173.07692307692307</v>
      </c>
      <c r="AE262" s="175">
        <v>182.69230769230768</v>
      </c>
      <c r="AF262" s="175">
        <v>192.30769230769229</v>
      </c>
      <c r="AG262" s="175">
        <v>201.92307692307691</v>
      </c>
      <c r="AH262" s="186" t="s">
        <v>331</v>
      </c>
      <c r="AI262" s="151"/>
      <c r="AJ262" s="152"/>
      <c r="AK262" s="153"/>
      <c r="AL262" s="154"/>
      <c r="AM262" s="90">
        <v>174.41860465116281</v>
      </c>
      <c r="AN262" s="148">
        <v>186.04651162790699</v>
      </c>
      <c r="AO262" s="148">
        <v>197.67441860465118</v>
      </c>
      <c r="AP262" s="148">
        <v>209.30232558139537</v>
      </c>
      <c r="AQ262" s="148">
        <v>220.93023255813955</v>
      </c>
      <c r="AR262" s="148">
        <v>232.55813953488374</v>
      </c>
      <c r="AS262" s="148">
        <v>244.18604651162792</v>
      </c>
      <c r="AT262" s="49" t="s">
        <v>463</v>
      </c>
      <c r="AU262" s="70" t="s">
        <v>652</v>
      </c>
      <c r="AV262" s="49" t="s">
        <v>462</v>
      </c>
      <c r="AW262" s="52" t="s">
        <v>655</v>
      </c>
      <c r="AX262" s="149"/>
      <c r="AY262" s="156"/>
    </row>
    <row r="263" spans="1:51" ht="15" x14ac:dyDescent="0.2">
      <c r="A263" s="741"/>
      <c r="B263" s="46" t="s">
        <v>548</v>
      </c>
      <c r="C263" s="88">
        <v>160</v>
      </c>
      <c r="D263" s="49">
        <v>216</v>
      </c>
      <c r="E263" s="89">
        <v>63</v>
      </c>
      <c r="F263" s="105">
        <v>2.5499999999999998</v>
      </c>
      <c r="G263" s="148">
        <v>53.825451749327186</v>
      </c>
      <c r="H263" s="149">
        <v>0.96116878123798544</v>
      </c>
      <c r="I263" s="168">
        <v>2.5396825396825395</v>
      </c>
      <c r="J263" s="148">
        <v>155.0390625</v>
      </c>
      <c r="K263" s="169">
        <v>48.954509496061739</v>
      </c>
      <c r="L263" s="150">
        <v>4.0460628695922676E-3</v>
      </c>
      <c r="M263" s="170">
        <v>0.3170387281649712</v>
      </c>
      <c r="N263" s="88" t="s">
        <v>4</v>
      </c>
      <c r="O263" s="89" t="s">
        <v>61</v>
      </c>
      <c r="P263" s="185"/>
      <c r="Q263" s="177">
        <v>350</v>
      </c>
      <c r="R263" s="177">
        <v>375</v>
      </c>
      <c r="S263" s="177">
        <v>400</v>
      </c>
      <c r="T263" s="177">
        <v>425</v>
      </c>
      <c r="U263" s="177">
        <v>450</v>
      </c>
      <c r="V263" s="177">
        <v>475</v>
      </c>
      <c r="W263" s="177">
        <v>500</v>
      </c>
      <c r="X263" s="60"/>
      <c r="Y263" s="115"/>
      <c r="Z263" s="174">
        <v>125</v>
      </c>
      <c r="AA263" s="175">
        <v>134.61538461538461</v>
      </c>
      <c r="AB263" s="175">
        <v>144.23076923076923</v>
      </c>
      <c r="AC263" s="175">
        <v>153.84615384615384</v>
      </c>
      <c r="AD263" s="175">
        <v>163.46153846153845</v>
      </c>
      <c r="AE263" s="175">
        <v>173.07692307692307</v>
      </c>
      <c r="AF263" s="175">
        <v>182.69230769230768</v>
      </c>
      <c r="AG263" s="175">
        <v>192.30769230769229</v>
      </c>
      <c r="AH263" s="60"/>
      <c r="AI263" s="151"/>
      <c r="AJ263" s="152"/>
      <c r="AK263" s="153"/>
      <c r="AL263" s="154"/>
      <c r="AM263" s="90">
        <v>162.79069767441862</v>
      </c>
      <c r="AN263" s="148">
        <v>174.41860465116281</v>
      </c>
      <c r="AO263" s="148">
        <v>186.04651162790699</v>
      </c>
      <c r="AP263" s="148">
        <v>197.67441860465118</v>
      </c>
      <c r="AQ263" s="148">
        <v>209.30232558139537</v>
      </c>
      <c r="AR263" s="148">
        <v>220.93023255813955</v>
      </c>
      <c r="AS263" s="148">
        <v>232.55813953488374</v>
      </c>
      <c r="AT263" s="49" t="s">
        <v>463</v>
      </c>
      <c r="AU263" s="155" t="s">
        <v>652</v>
      </c>
      <c r="AV263" s="49" t="s">
        <v>462</v>
      </c>
      <c r="AW263" s="49" t="s">
        <v>655</v>
      </c>
      <c r="AX263" s="149"/>
      <c r="AY263" s="156"/>
    </row>
    <row r="264" spans="1:51" ht="15.75" thickBot="1" x14ac:dyDescent="0.25">
      <c r="A264" s="224" t="s">
        <v>607</v>
      </c>
      <c r="B264" s="46" t="s">
        <v>608</v>
      </c>
      <c r="C264" s="88">
        <v>203</v>
      </c>
      <c r="D264" s="49">
        <v>240</v>
      </c>
      <c r="E264" s="89">
        <v>76</v>
      </c>
      <c r="F264" s="105">
        <v>3.04</v>
      </c>
      <c r="G264" s="148">
        <v>32.461911357340718</v>
      </c>
      <c r="H264" s="149">
        <v>0.57967698852394134</v>
      </c>
      <c r="I264" s="168">
        <v>2.6710526315789473</v>
      </c>
      <c r="J264" s="148">
        <v>152.42786769880365</v>
      </c>
      <c r="K264" s="169">
        <v>55.141773638503857</v>
      </c>
      <c r="L264" s="150">
        <v>0.12136426592797786</v>
      </c>
      <c r="M264" s="170">
        <v>0.41172524316749554</v>
      </c>
      <c r="N264" s="88" t="s">
        <v>287</v>
      </c>
      <c r="O264" s="89" t="s">
        <v>287</v>
      </c>
      <c r="P264" s="88" t="s">
        <v>27</v>
      </c>
      <c r="Q264" s="49">
        <v>300</v>
      </c>
      <c r="R264" s="49">
        <v>325</v>
      </c>
      <c r="S264" s="49">
        <v>350</v>
      </c>
      <c r="T264" s="49">
        <v>375</v>
      </c>
      <c r="U264" s="49">
        <v>400</v>
      </c>
      <c r="V264" s="49">
        <v>425</v>
      </c>
      <c r="W264" s="49">
        <v>450</v>
      </c>
      <c r="X264" s="50" t="s">
        <v>324</v>
      </c>
      <c r="Y264" s="114" t="s">
        <v>325</v>
      </c>
      <c r="Z264" s="90">
        <v>105.76923076923076</v>
      </c>
      <c r="AA264" s="148">
        <v>115.38461538461539</v>
      </c>
      <c r="AB264" s="148">
        <v>125</v>
      </c>
      <c r="AC264" s="148">
        <v>134.61538461538461</v>
      </c>
      <c r="AD264" s="148">
        <v>144.23076923076923</v>
      </c>
      <c r="AE264" s="148">
        <v>153.84615384615384</v>
      </c>
      <c r="AF264" s="148">
        <v>163.46153846153845</v>
      </c>
      <c r="AG264" s="148">
        <v>173.07692307692307</v>
      </c>
      <c r="AH264" s="50" t="s">
        <v>329</v>
      </c>
      <c r="AI264" s="151"/>
      <c r="AJ264" s="152"/>
      <c r="AK264" s="153"/>
      <c r="AL264" s="154"/>
      <c r="AM264" s="178">
        <v>139.53488372093022</v>
      </c>
      <c r="AN264" s="179">
        <v>151.16279069767444</v>
      </c>
      <c r="AO264" s="179">
        <v>162.79069767441862</v>
      </c>
      <c r="AP264" s="179">
        <v>174.41860465116281</v>
      </c>
      <c r="AQ264" s="179">
        <v>186.04651162790699</v>
      </c>
      <c r="AR264" s="179">
        <v>197.67441860465118</v>
      </c>
      <c r="AS264" s="179">
        <v>209.30232558139537</v>
      </c>
      <c r="AT264" s="181"/>
      <c r="AU264" s="180" t="s">
        <v>654</v>
      </c>
      <c r="AV264" s="181"/>
      <c r="AW264" s="181" t="s">
        <v>657</v>
      </c>
      <c r="AX264" s="149"/>
      <c r="AY264" s="156"/>
    </row>
    <row r="265" spans="1:51" ht="15" x14ac:dyDescent="0.2">
      <c r="A265" s="738" t="s">
        <v>390</v>
      </c>
      <c r="B265" s="46" t="s">
        <v>610</v>
      </c>
      <c r="C265" s="88">
        <v>155</v>
      </c>
      <c r="D265" s="49">
        <v>216</v>
      </c>
      <c r="E265" s="89">
        <v>64</v>
      </c>
      <c r="F265" s="105">
        <v>2.5</v>
      </c>
      <c r="G265" s="148">
        <v>56</v>
      </c>
      <c r="H265" s="149">
        <v>1</v>
      </c>
      <c r="I265" s="168">
        <v>2.421875</v>
      </c>
      <c r="J265" s="148">
        <v>165.16129032258064</v>
      </c>
      <c r="K265" s="169">
        <v>48.183524155047024</v>
      </c>
      <c r="L265" s="150">
        <v>3.125E-2</v>
      </c>
      <c r="M265" s="170">
        <v>0.30114702596904391</v>
      </c>
      <c r="N265" s="88" t="s">
        <v>61</v>
      </c>
      <c r="O265" s="89" t="s">
        <v>65</v>
      </c>
      <c r="P265" s="185"/>
      <c r="Q265" s="177">
        <v>350</v>
      </c>
      <c r="R265" s="177">
        <v>375</v>
      </c>
      <c r="S265" s="177">
        <v>400</v>
      </c>
      <c r="T265" s="177">
        <v>425</v>
      </c>
      <c r="U265" s="177">
        <v>450</v>
      </c>
      <c r="V265" s="177">
        <v>475</v>
      </c>
      <c r="W265" s="177">
        <v>500</v>
      </c>
      <c r="X265" s="186"/>
      <c r="Y265" s="187"/>
      <c r="Z265" s="174"/>
      <c r="AA265" s="175"/>
      <c r="AB265" s="175"/>
      <c r="AC265" s="175"/>
      <c r="AD265" s="175"/>
      <c r="AE265" s="175"/>
      <c r="AF265" s="175"/>
      <c r="AG265" s="175"/>
      <c r="AH265" s="186"/>
      <c r="AI265" s="151"/>
      <c r="AJ265" s="152"/>
      <c r="AK265" s="153"/>
      <c r="AL265" s="154"/>
      <c r="AM265" s="90">
        <v>162.79069767441862</v>
      </c>
      <c r="AN265" s="148">
        <v>174.41860465116281</v>
      </c>
      <c r="AO265" s="148">
        <v>186.04651162790699</v>
      </c>
      <c r="AP265" s="148">
        <v>197.67441860465118</v>
      </c>
      <c r="AQ265" s="148">
        <v>209.30232558139537</v>
      </c>
      <c r="AR265" s="148">
        <v>220.93023255813955</v>
      </c>
      <c r="AS265" s="148">
        <v>232.55813953488374</v>
      </c>
      <c r="AT265" s="49" t="s">
        <v>463</v>
      </c>
      <c r="AU265" s="155" t="s">
        <v>652</v>
      </c>
      <c r="AV265" s="49" t="s">
        <v>462</v>
      </c>
      <c r="AW265" s="49" t="s">
        <v>653</v>
      </c>
      <c r="AX265" s="149"/>
      <c r="AY265" s="156"/>
    </row>
    <row r="266" spans="1:51" ht="15" x14ac:dyDescent="0.2">
      <c r="A266" s="772"/>
      <c r="B266" s="107" t="s">
        <v>581</v>
      </c>
      <c r="C266" s="88">
        <v>167</v>
      </c>
      <c r="D266" s="49">
        <v>216</v>
      </c>
      <c r="E266" s="89">
        <v>63</v>
      </c>
      <c r="F266" s="63">
        <v>2.9</v>
      </c>
      <c r="G266" s="61">
        <v>47.562425683709868</v>
      </c>
      <c r="H266" s="62">
        <v>0.8493290300662476</v>
      </c>
      <c r="I266" s="165">
        <v>2.6507936507936507</v>
      </c>
      <c r="J266" s="61">
        <v>169.76047904191617</v>
      </c>
      <c r="K266" s="166">
        <v>50.013926060648345</v>
      </c>
      <c r="L266" s="122">
        <v>8.5933223864258348E-2</v>
      </c>
      <c r="M266" s="167">
        <v>0.32231196794640044</v>
      </c>
      <c r="N266" s="82" t="s">
        <v>65</v>
      </c>
      <c r="O266" s="54" t="s">
        <v>65</v>
      </c>
      <c r="P266" s="185"/>
      <c r="Q266" s="177">
        <v>400</v>
      </c>
      <c r="R266" s="177">
        <v>425</v>
      </c>
      <c r="S266" s="177">
        <v>450</v>
      </c>
      <c r="T266" s="177">
        <v>475</v>
      </c>
      <c r="U266" s="177">
        <v>500</v>
      </c>
      <c r="V266" s="177">
        <v>525</v>
      </c>
      <c r="W266" s="177">
        <v>550</v>
      </c>
      <c r="X266" s="186" t="s">
        <v>321</v>
      </c>
      <c r="Y266" s="187"/>
      <c r="Z266" s="174">
        <v>144.23076923076923</v>
      </c>
      <c r="AA266" s="175">
        <v>153.84615384615384</v>
      </c>
      <c r="AB266" s="175">
        <v>163.46153846153845</v>
      </c>
      <c r="AC266" s="175">
        <v>173.07692307692307</v>
      </c>
      <c r="AD266" s="175">
        <v>182.69230769230768</v>
      </c>
      <c r="AE266" s="175">
        <v>192.30769230769229</v>
      </c>
      <c r="AF266" s="175">
        <v>201.92307692307691</v>
      </c>
      <c r="AG266" s="175">
        <v>211.53846153846152</v>
      </c>
      <c r="AH266" s="186" t="s">
        <v>331</v>
      </c>
      <c r="AI266" s="134"/>
      <c r="AJ266" s="129"/>
      <c r="AK266" s="73"/>
      <c r="AL266" s="75"/>
      <c r="AM266" s="225">
        <v>186.04651162790699</v>
      </c>
      <c r="AN266" s="226">
        <v>197.67441860465118</v>
      </c>
      <c r="AO266" s="226">
        <v>209.30232558139537</v>
      </c>
      <c r="AP266" s="226">
        <v>220.93023255813955</v>
      </c>
      <c r="AQ266" s="226">
        <v>232.55813953488374</v>
      </c>
      <c r="AR266" s="226">
        <v>244.18604651162792</v>
      </c>
      <c r="AS266" s="226">
        <v>255.81395348837211</v>
      </c>
      <c r="AT266" s="227" t="s">
        <v>460</v>
      </c>
      <c r="AU266" s="228" t="s">
        <v>654</v>
      </c>
      <c r="AV266" s="227" t="s">
        <v>461</v>
      </c>
      <c r="AW266" s="227" t="s">
        <v>655</v>
      </c>
      <c r="AX266" s="72"/>
      <c r="AY266" s="80"/>
    </row>
    <row r="267" spans="1:51" ht="15" x14ac:dyDescent="0.2">
      <c r="A267" s="739"/>
      <c r="B267" s="107" t="s">
        <v>580</v>
      </c>
      <c r="C267" s="88">
        <v>167</v>
      </c>
      <c r="D267" s="49">
        <v>216</v>
      </c>
      <c r="E267" s="89">
        <v>63</v>
      </c>
      <c r="F267" s="63">
        <v>2.9</v>
      </c>
      <c r="G267" s="61">
        <v>47.562425683709868</v>
      </c>
      <c r="H267" s="62">
        <v>0.8493290300662476</v>
      </c>
      <c r="I267" s="165">
        <v>2.6507936507936507</v>
      </c>
      <c r="J267" s="61">
        <v>169.76047904191617</v>
      </c>
      <c r="K267" s="166">
        <v>50.013926060648345</v>
      </c>
      <c r="L267" s="122">
        <v>8.5933223864258348E-2</v>
      </c>
      <c r="M267" s="167">
        <v>0.32231196794640044</v>
      </c>
      <c r="N267" s="82" t="s">
        <v>65</v>
      </c>
      <c r="O267" s="54" t="s">
        <v>65</v>
      </c>
      <c r="P267" s="185"/>
      <c r="Q267" s="177">
        <v>400</v>
      </c>
      <c r="R267" s="177">
        <v>425</v>
      </c>
      <c r="S267" s="177">
        <v>450</v>
      </c>
      <c r="T267" s="177">
        <v>475</v>
      </c>
      <c r="U267" s="177">
        <v>500</v>
      </c>
      <c r="V267" s="177">
        <v>525</v>
      </c>
      <c r="W267" s="177">
        <v>550</v>
      </c>
      <c r="X267" s="186"/>
      <c r="Y267" s="187"/>
      <c r="Z267" s="174">
        <v>144.23076923076923</v>
      </c>
      <c r="AA267" s="175">
        <v>153.84615384615384</v>
      </c>
      <c r="AB267" s="175">
        <v>163.46153846153845</v>
      </c>
      <c r="AC267" s="175">
        <v>173.07692307692307</v>
      </c>
      <c r="AD267" s="175">
        <v>182.69230769230768</v>
      </c>
      <c r="AE267" s="175">
        <v>192.30769230769229</v>
      </c>
      <c r="AF267" s="175">
        <v>201.92307692307691</v>
      </c>
      <c r="AG267" s="175">
        <v>211.53846153846152</v>
      </c>
      <c r="AH267" s="186"/>
      <c r="AI267" s="134"/>
      <c r="AJ267" s="129"/>
      <c r="AK267" s="73"/>
      <c r="AL267" s="75"/>
      <c r="AM267" s="119">
        <v>186.04651162790699</v>
      </c>
      <c r="AN267" s="99">
        <v>197.67441860465118</v>
      </c>
      <c r="AO267" s="99">
        <v>209.30232558139537</v>
      </c>
      <c r="AP267" s="99">
        <v>220.93023255813955</v>
      </c>
      <c r="AQ267" s="99">
        <v>232.55813953488374</v>
      </c>
      <c r="AR267" s="99">
        <v>244.18604651162792</v>
      </c>
      <c r="AS267" s="99">
        <v>255.81395348837211</v>
      </c>
      <c r="AT267" s="52" t="s">
        <v>460</v>
      </c>
      <c r="AU267" s="70" t="s">
        <v>654</v>
      </c>
      <c r="AV267" s="52" t="s">
        <v>461</v>
      </c>
      <c r="AW267" s="52" t="s">
        <v>655</v>
      </c>
      <c r="AX267" s="72"/>
      <c r="AY267" s="80"/>
    </row>
    <row r="268" spans="1:51" ht="15" x14ac:dyDescent="0.2">
      <c r="A268" s="738" t="s">
        <v>582</v>
      </c>
      <c r="B268" s="107" t="s">
        <v>583</v>
      </c>
      <c r="C268" s="88">
        <v>200</v>
      </c>
      <c r="D268" s="49">
        <v>240</v>
      </c>
      <c r="E268" s="89">
        <v>76</v>
      </c>
      <c r="F268" s="63">
        <v>3.21</v>
      </c>
      <c r="G268" s="61">
        <v>31.540842965421533</v>
      </c>
      <c r="H268" s="62">
        <v>0.56322933866824165</v>
      </c>
      <c r="I268" s="165">
        <v>2.6315789473684212</v>
      </c>
      <c r="J268" s="61">
        <v>167.60714285714286</v>
      </c>
      <c r="K268" s="166">
        <v>54.732805519176516</v>
      </c>
      <c r="L268" s="122">
        <v>0.18019347434005567</v>
      </c>
      <c r="M268" s="167">
        <v>0.39833073360838744</v>
      </c>
      <c r="N268" s="82" t="s">
        <v>4</v>
      </c>
      <c r="O268" s="54" t="s">
        <v>4</v>
      </c>
      <c r="P268" s="88" t="s">
        <v>267</v>
      </c>
      <c r="Q268" s="49">
        <v>325</v>
      </c>
      <c r="R268" s="49">
        <v>350</v>
      </c>
      <c r="S268" s="49">
        <v>375</v>
      </c>
      <c r="T268" s="49">
        <v>400</v>
      </c>
      <c r="U268" s="49">
        <v>425</v>
      </c>
      <c r="V268" s="49">
        <v>450</v>
      </c>
      <c r="W268" s="49">
        <v>475</v>
      </c>
      <c r="X268" s="50" t="s">
        <v>324</v>
      </c>
      <c r="Y268" s="114" t="s">
        <v>325</v>
      </c>
      <c r="Z268" s="90">
        <v>115.38461538461539</v>
      </c>
      <c r="AA268" s="148">
        <v>125</v>
      </c>
      <c r="AB268" s="148">
        <v>134.61538461538461</v>
      </c>
      <c r="AC268" s="148">
        <v>144.23076923076923</v>
      </c>
      <c r="AD268" s="148">
        <v>153.84615384615384</v>
      </c>
      <c r="AE268" s="148">
        <v>163.46153846153845</v>
      </c>
      <c r="AF268" s="148">
        <v>173.07692307692307</v>
      </c>
      <c r="AG268" s="148">
        <v>182.69230769230768</v>
      </c>
      <c r="AH268" s="50" t="s">
        <v>329</v>
      </c>
      <c r="AI268" s="134"/>
      <c r="AJ268" s="129"/>
      <c r="AK268" s="73"/>
      <c r="AL268" s="75"/>
      <c r="AM268" s="174">
        <v>151.16279069767444</v>
      </c>
      <c r="AN268" s="175">
        <v>162.79069767441862</v>
      </c>
      <c r="AO268" s="175">
        <v>174.41860465116281</v>
      </c>
      <c r="AP268" s="175">
        <v>186.04651162790699</v>
      </c>
      <c r="AQ268" s="175">
        <v>197.67441860465118</v>
      </c>
      <c r="AR268" s="175">
        <v>209.30232558139537</v>
      </c>
      <c r="AS268" s="175">
        <v>220.93023255813955</v>
      </c>
      <c r="AT268" s="177"/>
      <c r="AU268" s="176"/>
      <c r="AV268" s="177"/>
      <c r="AW268" s="177" t="s">
        <v>657</v>
      </c>
      <c r="AX268" s="72"/>
      <c r="AY268" s="80"/>
    </row>
    <row r="269" spans="1:51" ht="15" x14ac:dyDescent="0.2">
      <c r="A269" s="739"/>
      <c r="B269" s="107" t="s">
        <v>585</v>
      </c>
      <c r="C269" s="88">
        <v>160</v>
      </c>
      <c r="D269" s="49">
        <v>216</v>
      </c>
      <c r="E269" s="89">
        <v>63</v>
      </c>
      <c r="F269" s="63">
        <v>2.5299999999999998</v>
      </c>
      <c r="G269" s="61">
        <v>54.679810651627122</v>
      </c>
      <c r="H269" s="62">
        <v>0.97642519020762719</v>
      </c>
      <c r="I269" s="165">
        <v>2.5396825396825395</v>
      </c>
      <c r="J269" s="61">
        <v>155.0390625</v>
      </c>
      <c r="K269" s="166">
        <v>48.954509496061739</v>
      </c>
      <c r="L269" s="122">
        <v>-3.8270907836125446E-3</v>
      </c>
      <c r="M269" s="167">
        <v>0.31455214990485386</v>
      </c>
      <c r="N269" s="82" t="s">
        <v>4</v>
      </c>
      <c r="O269" s="54" t="s">
        <v>4</v>
      </c>
      <c r="P269" s="185"/>
      <c r="Q269" s="177">
        <v>350</v>
      </c>
      <c r="R269" s="177">
        <v>375</v>
      </c>
      <c r="S269" s="177">
        <v>400</v>
      </c>
      <c r="T269" s="177">
        <v>425</v>
      </c>
      <c r="U269" s="177">
        <v>450</v>
      </c>
      <c r="V269" s="177">
        <v>475</v>
      </c>
      <c r="W269" s="177">
        <v>500</v>
      </c>
      <c r="X269" s="186"/>
      <c r="Y269" s="187"/>
      <c r="Z269" s="174"/>
      <c r="AA269" s="175"/>
      <c r="AB269" s="175"/>
      <c r="AC269" s="175"/>
      <c r="AD269" s="175"/>
      <c r="AE269" s="175"/>
      <c r="AF269" s="175"/>
      <c r="AG269" s="175"/>
      <c r="AH269" s="186"/>
      <c r="AI269" s="134"/>
      <c r="AJ269" s="129"/>
      <c r="AK269" s="73"/>
      <c r="AL269" s="75"/>
      <c r="AM269" s="90">
        <v>162.79069767441862</v>
      </c>
      <c r="AN269" s="148">
        <v>174.41860465116281</v>
      </c>
      <c r="AO269" s="148">
        <v>186.04651162790699</v>
      </c>
      <c r="AP269" s="148">
        <v>197.67441860465118</v>
      </c>
      <c r="AQ269" s="148">
        <v>209.30232558139537</v>
      </c>
      <c r="AR269" s="148">
        <v>220.93023255813955</v>
      </c>
      <c r="AS269" s="148">
        <v>232.55813953488374</v>
      </c>
      <c r="AT269" s="52" t="s">
        <v>460</v>
      </c>
      <c r="AU269" s="70" t="s">
        <v>652</v>
      </c>
      <c r="AV269" s="52" t="s">
        <v>461</v>
      </c>
      <c r="AW269" s="52" t="s">
        <v>653</v>
      </c>
      <c r="AX269" s="72"/>
      <c r="AY269" s="80"/>
    </row>
    <row r="270" spans="1:51" ht="15" x14ac:dyDescent="0.2">
      <c r="A270" s="103" t="s">
        <v>150</v>
      </c>
      <c r="B270" s="41" t="s">
        <v>35</v>
      </c>
      <c r="C270" s="88">
        <v>244</v>
      </c>
      <c r="D270" s="49">
        <v>240</v>
      </c>
      <c r="E270" s="89">
        <v>76</v>
      </c>
      <c r="F270" s="63">
        <v>3.24</v>
      </c>
      <c r="G270" s="61">
        <v>35.72245084590763</v>
      </c>
      <c r="H270" s="62">
        <v>0.63790090796263621</v>
      </c>
      <c r="I270" s="165">
        <v>3.2105263157894739</v>
      </c>
      <c r="J270" s="61">
        <v>158.51873536299763</v>
      </c>
      <c r="K270" s="166">
        <v>60.454359644280409</v>
      </c>
      <c r="L270" s="122">
        <v>9.0968161143599735E-3</v>
      </c>
      <c r="M270" s="167">
        <v>0.38487154434590309</v>
      </c>
      <c r="N270" s="82" t="s">
        <v>43</v>
      </c>
      <c r="O270" s="54" t="s">
        <v>42</v>
      </c>
      <c r="P270" s="82" t="s">
        <v>19</v>
      </c>
      <c r="Q270" s="49">
        <v>375</v>
      </c>
      <c r="R270" s="49">
        <v>400</v>
      </c>
      <c r="S270" s="49">
        <v>425</v>
      </c>
      <c r="T270" s="49">
        <v>450</v>
      </c>
      <c r="U270" s="49">
        <v>475</v>
      </c>
      <c r="V270" s="49">
        <v>500</v>
      </c>
      <c r="W270" s="49">
        <v>525</v>
      </c>
      <c r="X270" s="50" t="s">
        <v>324</v>
      </c>
      <c r="Y270" s="114" t="s">
        <v>325</v>
      </c>
      <c r="Z270" s="119">
        <v>147.67932489451476</v>
      </c>
      <c r="AA270" s="99">
        <v>158.22784810126581</v>
      </c>
      <c r="AB270" s="99">
        <v>168.77637130801688</v>
      </c>
      <c r="AC270" s="99">
        <v>179.32489451476792</v>
      </c>
      <c r="AD270" s="99">
        <v>189.87341772151899</v>
      </c>
      <c r="AE270" s="99">
        <v>200.42194092827003</v>
      </c>
      <c r="AF270" s="99">
        <v>210.97046413502107</v>
      </c>
      <c r="AG270" s="99">
        <v>221.51898734177215</v>
      </c>
      <c r="AH270" s="50" t="s">
        <v>329</v>
      </c>
      <c r="AI270" s="134" t="s">
        <v>291</v>
      </c>
      <c r="AJ270" s="129">
        <v>17</v>
      </c>
      <c r="AK270" s="73">
        <v>17</v>
      </c>
      <c r="AL270" s="75">
        <v>10</v>
      </c>
      <c r="AM270" s="174">
        <v>174.41860465116281</v>
      </c>
      <c r="AN270" s="175">
        <v>186.04651162790699</v>
      </c>
      <c r="AO270" s="175">
        <v>197.67441860465118</v>
      </c>
      <c r="AP270" s="175">
        <v>209.30232558139537</v>
      </c>
      <c r="AQ270" s="175">
        <v>220.93023255813955</v>
      </c>
      <c r="AR270" s="175">
        <v>232.55813953488374</v>
      </c>
      <c r="AS270" s="175">
        <v>244.18604651162792</v>
      </c>
      <c r="AT270" s="76"/>
      <c r="AU270" s="176" t="s">
        <v>654</v>
      </c>
      <c r="AV270" s="76"/>
      <c r="AW270" s="177" t="s">
        <v>655</v>
      </c>
      <c r="AX270" s="52"/>
      <c r="AY270" s="54"/>
    </row>
    <row r="271" spans="1:51" ht="15" x14ac:dyDescent="0.2">
      <c r="A271" s="741" t="s">
        <v>151</v>
      </c>
      <c r="B271" s="41" t="s">
        <v>230</v>
      </c>
      <c r="C271" s="88">
        <v>220</v>
      </c>
      <c r="D271" s="49">
        <v>240</v>
      </c>
      <c r="E271" s="89">
        <v>76</v>
      </c>
      <c r="F271" s="63">
        <v>2.96</v>
      </c>
      <c r="G271" s="61">
        <v>37.093681519357197</v>
      </c>
      <c r="H271" s="62">
        <v>0.66238716998852143</v>
      </c>
      <c r="I271" s="165">
        <v>2.8947368421052633</v>
      </c>
      <c r="J271" s="61">
        <v>152.37012987012989</v>
      </c>
      <c r="K271" s="166">
        <v>57.404250713688434</v>
      </c>
      <c r="L271" s="122">
        <v>2.2048364153627261E-2</v>
      </c>
      <c r="M271" s="167">
        <v>0.3852359756397164</v>
      </c>
      <c r="N271" s="82" t="s">
        <v>5</v>
      </c>
      <c r="O271" s="54" t="s">
        <v>4</v>
      </c>
      <c r="P271" s="82" t="s">
        <v>19</v>
      </c>
      <c r="Q271" s="49">
        <v>325</v>
      </c>
      <c r="R271" s="49">
        <v>350</v>
      </c>
      <c r="S271" s="49">
        <v>375</v>
      </c>
      <c r="T271" s="49">
        <v>400</v>
      </c>
      <c r="U271" s="49">
        <v>425</v>
      </c>
      <c r="V271" s="49">
        <v>450</v>
      </c>
      <c r="W271" s="49">
        <v>475</v>
      </c>
      <c r="X271" s="50" t="s">
        <v>324</v>
      </c>
      <c r="Y271" s="114" t="s">
        <v>325</v>
      </c>
      <c r="Z271" s="119">
        <v>126.58227848101265</v>
      </c>
      <c r="AA271" s="99">
        <v>137.13080168776369</v>
      </c>
      <c r="AB271" s="99">
        <v>147.67932489451476</v>
      </c>
      <c r="AC271" s="99">
        <v>158.22784810126581</v>
      </c>
      <c r="AD271" s="99">
        <v>168.77637130801688</v>
      </c>
      <c r="AE271" s="99">
        <v>179.32489451476792</v>
      </c>
      <c r="AF271" s="99">
        <v>189.87341772151899</v>
      </c>
      <c r="AG271" s="99">
        <v>200.42194092827003</v>
      </c>
      <c r="AH271" s="50" t="s">
        <v>329</v>
      </c>
      <c r="AI271" s="134" t="s">
        <v>291</v>
      </c>
      <c r="AJ271" s="129">
        <v>17</v>
      </c>
      <c r="AK271" s="73">
        <v>17</v>
      </c>
      <c r="AL271" s="75">
        <v>10</v>
      </c>
      <c r="AM271" s="174">
        <v>151.16279069767444</v>
      </c>
      <c r="AN271" s="175">
        <v>162.79069767441862</v>
      </c>
      <c r="AO271" s="175">
        <v>174.41860465116281</v>
      </c>
      <c r="AP271" s="175">
        <v>186.04651162790699</v>
      </c>
      <c r="AQ271" s="175">
        <v>197.67441860465118</v>
      </c>
      <c r="AR271" s="175">
        <v>209.30232558139537</v>
      </c>
      <c r="AS271" s="175">
        <v>220.93023255813955</v>
      </c>
      <c r="AT271" s="76"/>
      <c r="AU271" s="176" t="s">
        <v>654</v>
      </c>
      <c r="AV271" s="76"/>
      <c r="AW271" s="177" t="s">
        <v>655</v>
      </c>
      <c r="AX271" s="52"/>
      <c r="AY271" s="54"/>
    </row>
    <row r="272" spans="1:51" ht="15" x14ac:dyDescent="0.2">
      <c r="A272" s="741"/>
      <c r="B272" s="41" t="s">
        <v>69</v>
      </c>
      <c r="C272" s="88">
        <v>200</v>
      </c>
      <c r="D272" s="49">
        <v>222</v>
      </c>
      <c r="E272" s="89">
        <v>70</v>
      </c>
      <c r="F272" s="63">
        <v>2.96</v>
      </c>
      <c r="G272" s="61">
        <v>39.947041636230828</v>
      </c>
      <c r="H272" s="62">
        <v>0.71334002921840767</v>
      </c>
      <c r="I272" s="165">
        <v>2.8571428571428572</v>
      </c>
      <c r="J272" s="61">
        <v>153.125</v>
      </c>
      <c r="K272" s="166">
        <v>54.732805519176516</v>
      </c>
      <c r="L272" s="122">
        <v>3.4749034749034714E-2</v>
      </c>
      <c r="M272" s="167">
        <v>0.37030652419831428</v>
      </c>
      <c r="N272" s="82" t="s">
        <v>70</v>
      </c>
      <c r="O272" s="54" t="s">
        <v>4</v>
      </c>
      <c r="P272" s="82" t="s">
        <v>19</v>
      </c>
      <c r="Q272" s="49">
        <v>350</v>
      </c>
      <c r="R272" s="49">
        <v>375</v>
      </c>
      <c r="S272" s="49">
        <v>400</v>
      </c>
      <c r="T272" s="49">
        <v>425</v>
      </c>
      <c r="U272" s="49">
        <v>450</v>
      </c>
      <c r="V272" s="49">
        <v>475</v>
      </c>
      <c r="W272" s="49">
        <v>500</v>
      </c>
      <c r="X272" s="50" t="s">
        <v>322</v>
      </c>
      <c r="Y272" s="114" t="s">
        <v>323</v>
      </c>
      <c r="Z272" s="119">
        <v>128.96825396825398</v>
      </c>
      <c r="AA272" s="99">
        <v>138.88888888888889</v>
      </c>
      <c r="AB272" s="99">
        <v>148.8095238095238</v>
      </c>
      <c r="AC272" s="99">
        <v>158.73015873015873</v>
      </c>
      <c r="AD272" s="99">
        <v>168.65079365079364</v>
      </c>
      <c r="AE272" s="99">
        <v>178.57142857142858</v>
      </c>
      <c r="AF272" s="99">
        <v>188.49206349206349</v>
      </c>
      <c r="AG272" s="99">
        <v>198.4126984126984</v>
      </c>
      <c r="AH272" s="50" t="s">
        <v>330</v>
      </c>
      <c r="AI272" s="134" t="s">
        <v>291</v>
      </c>
      <c r="AJ272" s="129">
        <v>17</v>
      </c>
      <c r="AK272" s="73">
        <v>17</v>
      </c>
      <c r="AL272" s="75">
        <v>15</v>
      </c>
      <c r="AM272" s="119">
        <v>162.79069767441862</v>
      </c>
      <c r="AN272" s="99">
        <v>174.41860465116281</v>
      </c>
      <c r="AO272" s="99">
        <v>186.04651162790699</v>
      </c>
      <c r="AP272" s="99">
        <v>197.67441860465118</v>
      </c>
      <c r="AQ272" s="99">
        <v>209.30232558139537</v>
      </c>
      <c r="AR272" s="99">
        <v>220.93023255813955</v>
      </c>
      <c r="AS272" s="99">
        <v>232.55813953488374</v>
      </c>
      <c r="AT272" s="52" t="s">
        <v>464</v>
      </c>
      <c r="AU272" s="70" t="s">
        <v>654</v>
      </c>
      <c r="AV272" s="52" t="s">
        <v>465</v>
      </c>
      <c r="AW272" s="52" t="s">
        <v>655</v>
      </c>
      <c r="AX272" s="52"/>
      <c r="AY272" s="54"/>
    </row>
    <row r="273" spans="1:51" ht="15" x14ac:dyDescent="0.2">
      <c r="A273" s="103" t="s">
        <v>152</v>
      </c>
      <c r="B273" s="41" t="s">
        <v>35</v>
      </c>
      <c r="C273" s="88">
        <v>210</v>
      </c>
      <c r="D273" s="49">
        <v>240</v>
      </c>
      <c r="E273" s="89">
        <v>76</v>
      </c>
      <c r="F273" s="63">
        <v>3.2</v>
      </c>
      <c r="G273" s="61">
        <v>34.179687499999993</v>
      </c>
      <c r="H273" s="62">
        <v>0.61035156249999989</v>
      </c>
      <c r="I273" s="165">
        <v>2.763157894736842</v>
      </c>
      <c r="J273" s="61">
        <v>171.9047619047619</v>
      </c>
      <c r="K273" s="166">
        <v>56.084436343784354</v>
      </c>
      <c r="L273" s="122">
        <v>0.13651315789473692</v>
      </c>
      <c r="M273" s="167">
        <v>0.37783199221075775</v>
      </c>
      <c r="N273" s="82" t="s">
        <v>4</v>
      </c>
      <c r="O273" s="54" t="s">
        <v>4</v>
      </c>
      <c r="P273" s="82" t="s">
        <v>19</v>
      </c>
      <c r="Q273" s="49">
        <v>350</v>
      </c>
      <c r="R273" s="49">
        <v>375</v>
      </c>
      <c r="S273" s="49">
        <v>400</v>
      </c>
      <c r="T273" s="49">
        <v>425</v>
      </c>
      <c r="U273" s="49">
        <v>450</v>
      </c>
      <c r="V273" s="49">
        <v>475</v>
      </c>
      <c r="W273" s="49">
        <v>500</v>
      </c>
      <c r="X273" s="50" t="s">
        <v>324</v>
      </c>
      <c r="Y273" s="114" t="s">
        <v>325</v>
      </c>
      <c r="Z273" s="119">
        <v>137.13080168776369</v>
      </c>
      <c r="AA273" s="99">
        <v>147.67932489451476</v>
      </c>
      <c r="AB273" s="99">
        <v>158.22784810126581</v>
      </c>
      <c r="AC273" s="99">
        <v>168.77637130801688</v>
      </c>
      <c r="AD273" s="99">
        <v>179.32489451476792</v>
      </c>
      <c r="AE273" s="99">
        <v>189.87341772151899</v>
      </c>
      <c r="AF273" s="99">
        <v>200.42194092827003</v>
      </c>
      <c r="AG273" s="99">
        <v>210.97046413502107</v>
      </c>
      <c r="AH273" s="50" t="s">
        <v>329</v>
      </c>
      <c r="AI273" s="134" t="s">
        <v>291</v>
      </c>
      <c r="AJ273" s="129">
        <v>17</v>
      </c>
      <c r="AK273" s="73">
        <v>17</v>
      </c>
      <c r="AL273" s="75">
        <v>10</v>
      </c>
      <c r="AM273" s="174">
        <v>162.79069767441862</v>
      </c>
      <c r="AN273" s="175">
        <v>174.41860465116281</v>
      </c>
      <c r="AO273" s="175">
        <v>186.04651162790699</v>
      </c>
      <c r="AP273" s="175">
        <v>197.67441860465118</v>
      </c>
      <c r="AQ273" s="175">
        <v>209.30232558139537</v>
      </c>
      <c r="AR273" s="175">
        <v>220.93023255813955</v>
      </c>
      <c r="AS273" s="175">
        <v>232.55813953488374</v>
      </c>
      <c r="AT273" s="76"/>
      <c r="AU273" s="176" t="s">
        <v>654</v>
      </c>
      <c r="AV273" s="76"/>
      <c r="AW273" s="177" t="s">
        <v>657</v>
      </c>
      <c r="AX273" s="52"/>
      <c r="AY273" s="54"/>
    </row>
    <row r="274" spans="1:51" ht="15" x14ac:dyDescent="0.2">
      <c r="A274" s="103" t="s">
        <v>153</v>
      </c>
      <c r="B274" s="41" t="s">
        <v>231</v>
      </c>
      <c r="C274" s="88">
        <v>229</v>
      </c>
      <c r="D274" s="49">
        <v>240</v>
      </c>
      <c r="E274" s="89">
        <v>76</v>
      </c>
      <c r="F274" s="63">
        <v>3.16</v>
      </c>
      <c r="G274" s="61">
        <v>35.050472680660143</v>
      </c>
      <c r="H274" s="62">
        <v>0.62590129786893112</v>
      </c>
      <c r="I274" s="165">
        <v>3.013157894736842</v>
      </c>
      <c r="J274" s="61">
        <v>157.64192139737992</v>
      </c>
      <c r="K274" s="166">
        <v>58.566659457408015</v>
      </c>
      <c r="L274" s="122">
        <v>4.6469020652898131E-2</v>
      </c>
      <c r="M274" s="167">
        <v>0.38962240817980909</v>
      </c>
      <c r="N274" s="82" t="s">
        <v>13</v>
      </c>
      <c r="O274" s="54" t="s">
        <v>13</v>
      </c>
      <c r="P274" s="82" t="s">
        <v>19</v>
      </c>
      <c r="Q274" s="49">
        <v>350</v>
      </c>
      <c r="R274" s="49">
        <v>375</v>
      </c>
      <c r="S274" s="49">
        <v>400</v>
      </c>
      <c r="T274" s="49">
        <v>425</v>
      </c>
      <c r="U274" s="49">
        <v>450</v>
      </c>
      <c r="V274" s="49">
        <v>475</v>
      </c>
      <c r="W274" s="49">
        <v>500</v>
      </c>
      <c r="X274" s="50" t="s">
        <v>324</v>
      </c>
      <c r="Y274" s="114" t="s">
        <v>325</v>
      </c>
      <c r="Z274" s="119">
        <v>137.13080168776369</v>
      </c>
      <c r="AA274" s="99">
        <v>147.67932489451476</v>
      </c>
      <c r="AB274" s="99">
        <v>158.22784810126581</v>
      </c>
      <c r="AC274" s="99">
        <v>168.77637130801688</v>
      </c>
      <c r="AD274" s="99">
        <v>179.32489451476792</v>
      </c>
      <c r="AE274" s="99">
        <v>189.87341772151899</v>
      </c>
      <c r="AF274" s="99">
        <v>200.42194092827003</v>
      </c>
      <c r="AG274" s="99">
        <v>210.97046413502107</v>
      </c>
      <c r="AH274" s="50" t="s">
        <v>329</v>
      </c>
      <c r="AI274" s="134" t="s">
        <v>291</v>
      </c>
      <c r="AJ274" s="129">
        <v>17</v>
      </c>
      <c r="AK274" s="73">
        <v>17</v>
      </c>
      <c r="AL274" s="75">
        <v>10</v>
      </c>
      <c r="AM274" s="174">
        <v>162.79069767441862</v>
      </c>
      <c r="AN274" s="175">
        <v>174.41860465116281</v>
      </c>
      <c r="AO274" s="175">
        <v>186.04651162790699</v>
      </c>
      <c r="AP274" s="175">
        <v>197.67441860465118</v>
      </c>
      <c r="AQ274" s="175">
        <v>209.30232558139537</v>
      </c>
      <c r="AR274" s="175">
        <v>220.93023255813955</v>
      </c>
      <c r="AS274" s="175">
        <v>232.55813953488374</v>
      </c>
      <c r="AT274" s="76"/>
      <c r="AU274" s="176" t="s">
        <v>654</v>
      </c>
      <c r="AV274" s="76"/>
      <c r="AW274" s="177" t="s">
        <v>655</v>
      </c>
      <c r="AX274" s="52"/>
      <c r="AY274" s="54"/>
    </row>
    <row r="275" spans="1:51" ht="15" x14ac:dyDescent="0.2">
      <c r="A275" s="738" t="s">
        <v>154</v>
      </c>
      <c r="B275" s="41" t="s">
        <v>609</v>
      </c>
      <c r="C275" s="88">
        <v>146</v>
      </c>
      <c r="D275" s="49">
        <v>200</v>
      </c>
      <c r="E275" s="89">
        <v>57</v>
      </c>
      <c r="F275" s="63">
        <v>2.83</v>
      </c>
      <c r="G275" s="61">
        <v>53.065964114922146</v>
      </c>
      <c r="H275" s="62">
        <v>0.94760650205218122</v>
      </c>
      <c r="I275" s="165">
        <v>2.5614035087719298</v>
      </c>
      <c r="J275" s="61">
        <v>168.88759784735814</v>
      </c>
      <c r="K275" s="166">
        <v>46.763729534758028</v>
      </c>
      <c r="L275" s="122">
        <v>9.4910420928646738E-2</v>
      </c>
      <c r="M275" s="167">
        <v>0.30592841513595265</v>
      </c>
      <c r="N275" s="82" t="s">
        <v>67</v>
      </c>
      <c r="O275" s="54" t="s">
        <v>43</v>
      </c>
      <c r="P275" s="182"/>
      <c r="Q275" s="177">
        <v>425</v>
      </c>
      <c r="R275" s="177">
        <v>450</v>
      </c>
      <c r="S275" s="177">
        <v>475</v>
      </c>
      <c r="T275" s="177">
        <v>500</v>
      </c>
      <c r="U275" s="177">
        <v>525</v>
      </c>
      <c r="V275" s="177">
        <v>550</v>
      </c>
      <c r="W275" s="177">
        <v>575</v>
      </c>
      <c r="X275" s="186"/>
      <c r="Y275" s="187"/>
      <c r="Z275" s="174"/>
      <c r="AA275" s="175"/>
      <c r="AB275" s="175"/>
      <c r="AC275" s="175"/>
      <c r="AD275" s="175"/>
      <c r="AE275" s="175"/>
      <c r="AF275" s="175"/>
      <c r="AG275" s="175"/>
      <c r="AH275" s="186"/>
      <c r="AI275" s="134"/>
      <c r="AJ275" s="129"/>
      <c r="AK275" s="73"/>
      <c r="AL275" s="75"/>
      <c r="AM275" s="90">
        <v>197.67441860465118</v>
      </c>
      <c r="AN275" s="148">
        <v>209.30232558139537</v>
      </c>
      <c r="AO275" s="148">
        <v>220.93023255813955</v>
      </c>
      <c r="AP275" s="148">
        <v>232.55813953488374</v>
      </c>
      <c r="AQ275" s="148">
        <v>244.18604651162792</v>
      </c>
      <c r="AR275" s="148">
        <v>255.81395348837211</v>
      </c>
      <c r="AS275" s="148">
        <v>267.44186046511629</v>
      </c>
      <c r="AT275" s="52" t="s">
        <v>459</v>
      </c>
      <c r="AU275" s="155" t="s">
        <v>654</v>
      </c>
      <c r="AV275" s="52" t="s">
        <v>458</v>
      </c>
      <c r="AW275" s="49" t="s">
        <v>655</v>
      </c>
      <c r="AX275" s="52"/>
      <c r="AY275" s="54"/>
    </row>
    <row r="276" spans="1:51" ht="15" x14ac:dyDescent="0.2">
      <c r="A276" s="772"/>
      <c r="B276" s="41" t="s">
        <v>450</v>
      </c>
      <c r="C276" s="88">
        <v>150</v>
      </c>
      <c r="D276" s="49">
        <v>190</v>
      </c>
      <c r="E276" s="89">
        <v>51</v>
      </c>
      <c r="F276" s="63">
        <v>3.6</v>
      </c>
      <c r="G276" s="61">
        <v>46.296296296296291</v>
      </c>
      <c r="H276" s="62">
        <v>0.82671957671957663</v>
      </c>
      <c r="I276" s="165">
        <v>2.9411764705882355</v>
      </c>
      <c r="J276" s="61">
        <v>185.78571428571428</v>
      </c>
      <c r="K276" s="166">
        <v>47.4</v>
      </c>
      <c r="L276" s="122">
        <v>0.18300653594771238</v>
      </c>
      <c r="M276" s="167">
        <v>0.31228235294117651</v>
      </c>
      <c r="N276" s="82" t="s">
        <v>4</v>
      </c>
      <c r="O276" s="54" t="s">
        <v>4</v>
      </c>
      <c r="P276" s="182"/>
      <c r="Q276" s="177">
        <v>600</v>
      </c>
      <c r="R276" s="177">
        <v>625</v>
      </c>
      <c r="S276" s="177">
        <v>650</v>
      </c>
      <c r="T276" s="177">
        <v>675</v>
      </c>
      <c r="U276" s="177">
        <v>700</v>
      </c>
      <c r="V276" s="177">
        <v>725</v>
      </c>
      <c r="W276" s="177">
        <v>750</v>
      </c>
      <c r="X276" s="60"/>
      <c r="Y276" s="115"/>
      <c r="Z276" s="174">
        <v>242.61603375527426</v>
      </c>
      <c r="AA276" s="175">
        <v>253.1645569620253</v>
      </c>
      <c r="AB276" s="175">
        <v>263.71308016877634</v>
      </c>
      <c r="AC276" s="175">
        <v>274.26160337552739</v>
      </c>
      <c r="AD276" s="175">
        <v>284.81012658227849</v>
      </c>
      <c r="AE276" s="175">
        <v>295.35864978902953</v>
      </c>
      <c r="AF276" s="175">
        <v>305.90717299578057</v>
      </c>
      <c r="AG276" s="175">
        <v>316.45569620253161</v>
      </c>
      <c r="AH276" s="60"/>
      <c r="AI276" s="134"/>
      <c r="AJ276" s="129"/>
      <c r="AK276" s="73"/>
      <c r="AL276" s="75"/>
      <c r="AM276" s="119">
        <v>279.06976744186045</v>
      </c>
      <c r="AN276" s="99">
        <v>290.69767441860466</v>
      </c>
      <c r="AO276" s="99">
        <v>302.32558139534888</v>
      </c>
      <c r="AP276" s="99">
        <v>313.95348837209303</v>
      </c>
      <c r="AQ276" s="99">
        <v>325.58139534883725</v>
      </c>
      <c r="AR276" s="99">
        <v>337.2093023255814</v>
      </c>
      <c r="AS276" s="99">
        <v>348.83720930232562</v>
      </c>
      <c r="AT276" s="52" t="s">
        <v>457</v>
      </c>
      <c r="AU276" s="70" t="s">
        <v>654</v>
      </c>
      <c r="AV276" s="76"/>
      <c r="AW276" s="76"/>
      <c r="AX276" s="52"/>
      <c r="AY276" s="54"/>
    </row>
    <row r="277" spans="1:51" ht="15" x14ac:dyDescent="0.2">
      <c r="A277" s="772"/>
      <c r="B277" s="107" t="s">
        <v>391</v>
      </c>
      <c r="C277" s="88">
        <v>165</v>
      </c>
      <c r="D277" s="49">
        <v>200</v>
      </c>
      <c r="E277" s="89">
        <v>57</v>
      </c>
      <c r="F277" s="63">
        <v>3</v>
      </c>
      <c r="G277" s="61">
        <v>50</v>
      </c>
      <c r="H277" s="62">
        <v>0.8928571428571429</v>
      </c>
      <c r="I277" s="165">
        <v>2.8947368421052633</v>
      </c>
      <c r="J277" s="61">
        <v>158.23051948051949</v>
      </c>
      <c r="K277" s="166">
        <v>49.713539403265187</v>
      </c>
      <c r="L277" s="122">
        <v>3.5087719298245577E-2</v>
      </c>
      <c r="M277" s="167">
        <v>0.32560914696875437</v>
      </c>
      <c r="N277" s="82" t="s">
        <v>419</v>
      </c>
      <c r="O277" s="54" t="s">
        <v>420</v>
      </c>
      <c r="P277" s="182"/>
      <c r="Q277" s="177">
        <v>450</v>
      </c>
      <c r="R277" s="177">
        <v>475</v>
      </c>
      <c r="S277" s="177">
        <v>500</v>
      </c>
      <c r="T277" s="177">
        <v>525</v>
      </c>
      <c r="U277" s="177">
        <v>550</v>
      </c>
      <c r="V277" s="177">
        <v>575</v>
      </c>
      <c r="W277" s="177">
        <v>600</v>
      </c>
      <c r="X277" s="60"/>
      <c r="Y277" s="115"/>
      <c r="Z277" s="174"/>
      <c r="AA277" s="175"/>
      <c r="AB277" s="175"/>
      <c r="AC277" s="175"/>
      <c r="AD277" s="175"/>
      <c r="AE277" s="175"/>
      <c r="AF277" s="175"/>
      <c r="AG277" s="175"/>
      <c r="AH277" s="60"/>
      <c r="AI277" s="134"/>
      <c r="AJ277" s="129"/>
      <c r="AK277" s="73"/>
      <c r="AL277" s="75"/>
      <c r="AM277" s="119">
        <v>209.30232558139537</v>
      </c>
      <c r="AN277" s="99">
        <v>220.93023255813955</v>
      </c>
      <c r="AO277" s="99">
        <v>232.55813953488374</v>
      </c>
      <c r="AP277" s="99">
        <v>244.18604651162792</v>
      </c>
      <c r="AQ277" s="99">
        <v>255.81395348837211</v>
      </c>
      <c r="AR277" s="99">
        <v>267.44186046511629</v>
      </c>
      <c r="AS277" s="99">
        <v>279.06976744186045</v>
      </c>
      <c r="AT277" s="52" t="s">
        <v>459</v>
      </c>
      <c r="AU277" s="70" t="s">
        <v>654</v>
      </c>
      <c r="AV277" s="52" t="s">
        <v>458</v>
      </c>
      <c r="AW277" s="52" t="s">
        <v>655</v>
      </c>
      <c r="AX277" s="72"/>
      <c r="AY277" s="80"/>
    </row>
    <row r="278" spans="1:51" ht="30" x14ac:dyDescent="0.2">
      <c r="A278" s="772"/>
      <c r="B278" s="44" t="s">
        <v>155</v>
      </c>
      <c r="C278" s="91">
        <v>200</v>
      </c>
      <c r="D278" s="50">
        <v>240</v>
      </c>
      <c r="E278" s="89">
        <v>76</v>
      </c>
      <c r="F278" s="86">
        <v>3.04</v>
      </c>
      <c r="G278" s="61">
        <v>35.16707063711911</v>
      </c>
      <c r="H278" s="62">
        <v>0.62798340423426979</v>
      </c>
      <c r="I278" s="165">
        <v>2.6315789473684212</v>
      </c>
      <c r="J278" s="61">
        <v>167.60714285714286</v>
      </c>
      <c r="K278" s="166">
        <v>54.732805519176516</v>
      </c>
      <c r="L278" s="122">
        <v>0.13434903047091407</v>
      </c>
      <c r="M278" s="167">
        <v>0.37723533650140118</v>
      </c>
      <c r="N278" s="84" t="s">
        <v>68</v>
      </c>
      <c r="O278" s="56" t="s">
        <v>37</v>
      </c>
      <c r="P278" s="84" t="s">
        <v>19</v>
      </c>
      <c r="Q278" s="50">
        <v>325</v>
      </c>
      <c r="R278" s="49">
        <v>350</v>
      </c>
      <c r="S278" s="49">
        <v>375</v>
      </c>
      <c r="T278" s="49">
        <v>400</v>
      </c>
      <c r="U278" s="49">
        <v>425</v>
      </c>
      <c r="V278" s="49">
        <v>450</v>
      </c>
      <c r="W278" s="49">
        <v>475</v>
      </c>
      <c r="X278" s="50" t="s">
        <v>324</v>
      </c>
      <c r="Y278" s="114" t="s">
        <v>325</v>
      </c>
      <c r="Z278" s="119">
        <v>126.58227848101265</v>
      </c>
      <c r="AA278" s="99">
        <v>137.13080168776369</v>
      </c>
      <c r="AB278" s="99">
        <v>147.67932489451476</v>
      </c>
      <c r="AC278" s="99">
        <v>158.22784810126581</v>
      </c>
      <c r="AD278" s="99">
        <v>168.77637130801688</v>
      </c>
      <c r="AE278" s="99">
        <v>179.32489451476792</v>
      </c>
      <c r="AF278" s="99">
        <v>189.87341772151899</v>
      </c>
      <c r="AG278" s="99">
        <v>200.42194092827003</v>
      </c>
      <c r="AH278" s="50" t="s">
        <v>329</v>
      </c>
      <c r="AI278" s="134" t="s">
        <v>291</v>
      </c>
      <c r="AJ278" s="129">
        <v>17</v>
      </c>
      <c r="AK278" s="73">
        <v>17</v>
      </c>
      <c r="AL278" s="75">
        <v>10</v>
      </c>
      <c r="AM278" s="174">
        <v>151.16279069767444</v>
      </c>
      <c r="AN278" s="175">
        <v>162.79069767441862</v>
      </c>
      <c r="AO278" s="175">
        <v>174.41860465116281</v>
      </c>
      <c r="AP278" s="175">
        <v>186.04651162790699</v>
      </c>
      <c r="AQ278" s="175">
        <v>197.67441860465118</v>
      </c>
      <c r="AR278" s="175">
        <v>209.30232558139537</v>
      </c>
      <c r="AS278" s="175">
        <v>220.93023255813955</v>
      </c>
      <c r="AT278" s="78"/>
      <c r="AU278" s="176" t="s">
        <v>654</v>
      </c>
      <c r="AV278" s="78"/>
      <c r="AW278" s="177" t="s">
        <v>657</v>
      </c>
      <c r="AX278" s="52"/>
      <c r="AY278" s="54"/>
    </row>
    <row r="279" spans="1:51" ht="15" x14ac:dyDescent="0.2">
      <c r="A279" s="772"/>
      <c r="B279" s="41" t="s">
        <v>156</v>
      </c>
      <c r="C279" s="88">
        <v>170</v>
      </c>
      <c r="D279" s="49">
        <v>222</v>
      </c>
      <c r="E279" s="89">
        <v>70</v>
      </c>
      <c r="F279" s="64">
        <v>3.11</v>
      </c>
      <c r="G279" s="61">
        <v>36.186557210946958</v>
      </c>
      <c r="H279" s="62">
        <v>0.64618852162405283</v>
      </c>
      <c r="I279" s="165">
        <v>2.4285714285714284</v>
      </c>
      <c r="J279" s="61">
        <v>180.14705882352942</v>
      </c>
      <c r="K279" s="166">
        <v>50.461153375641345</v>
      </c>
      <c r="L279" s="122">
        <v>0.21910886541111624</v>
      </c>
      <c r="M279" s="167">
        <v>0.35870671313884472</v>
      </c>
      <c r="N279" s="82" t="s">
        <v>68</v>
      </c>
      <c r="O279" s="54" t="s">
        <v>37</v>
      </c>
      <c r="P279" s="82" t="s">
        <v>19</v>
      </c>
      <c r="Q279" s="49">
        <v>350</v>
      </c>
      <c r="R279" s="49">
        <v>375</v>
      </c>
      <c r="S279" s="49">
        <v>400</v>
      </c>
      <c r="T279" s="49">
        <v>425</v>
      </c>
      <c r="U279" s="49">
        <v>450</v>
      </c>
      <c r="V279" s="49">
        <v>475</v>
      </c>
      <c r="W279" s="49">
        <v>500</v>
      </c>
      <c r="X279" s="50" t="s">
        <v>322</v>
      </c>
      <c r="Y279" s="114" t="s">
        <v>323</v>
      </c>
      <c r="Z279" s="119">
        <v>128.96825396825398</v>
      </c>
      <c r="AA279" s="99">
        <v>138.88888888888889</v>
      </c>
      <c r="AB279" s="99">
        <v>148.8095238095238</v>
      </c>
      <c r="AC279" s="99">
        <v>158.73015873015873</v>
      </c>
      <c r="AD279" s="99">
        <v>168.65079365079364</v>
      </c>
      <c r="AE279" s="99">
        <v>178.57142857142858</v>
      </c>
      <c r="AF279" s="99">
        <v>188.49206349206349</v>
      </c>
      <c r="AG279" s="99">
        <v>198.4126984126984</v>
      </c>
      <c r="AH279" s="50" t="s">
        <v>330</v>
      </c>
      <c r="AI279" s="134" t="s">
        <v>291</v>
      </c>
      <c r="AJ279" s="129">
        <v>17</v>
      </c>
      <c r="AK279" s="73">
        <v>17</v>
      </c>
      <c r="AL279" s="75">
        <v>10</v>
      </c>
      <c r="AM279" s="119">
        <v>162.79069767441862</v>
      </c>
      <c r="AN279" s="99">
        <v>174.41860465116281</v>
      </c>
      <c r="AO279" s="99">
        <v>186.04651162790699</v>
      </c>
      <c r="AP279" s="99">
        <v>197.67441860465118</v>
      </c>
      <c r="AQ279" s="99">
        <v>209.30232558139537</v>
      </c>
      <c r="AR279" s="99">
        <v>220.93023255813955</v>
      </c>
      <c r="AS279" s="99">
        <v>232.55813953488374</v>
      </c>
      <c r="AT279" s="52" t="s">
        <v>464</v>
      </c>
      <c r="AU279" s="70" t="s">
        <v>654</v>
      </c>
      <c r="AV279" s="52" t="s">
        <v>465</v>
      </c>
      <c r="AW279" s="52" t="s">
        <v>657</v>
      </c>
      <c r="AX279" s="52"/>
      <c r="AY279" s="54"/>
    </row>
    <row r="280" spans="1:51" ht="15" x14ac:dyDescent="0.2">
      <c r="A280" s="772"/>
      <c r="B280" s="217" t="s">
        <v>592</v>
      </c>
      <c r="C280" s="218">
        <v>197</v>
      </c>
      <c r="D280" s="219">
        <v>240</v>
      </c>
      <c r="E280" s="77">
        <v>76</v>
      </c>
      <c r="F280" s="64">
        <v>2.82</v>
      </c>
      <c r="G280" s="61">
        <v>37.724460540214281</v>
      </c>
      <c r="H280" s="62">
        <v>0.67365108107525506</v>
      </c>
      <c r="I280" s="165">
        <v>2.5921052631578947</v>
      </c>
      <c r="J280" s="61">
        <v>157.07034082668599</v>
      </c>
      <c r="K280" s="166">
        <v>54.320758463040626</v>
      </c>
      <c r="L280" s="122">
        <v>8.0813736468831623E-2</v>
      </c>
      <c r="M280" s="167">
        <v>0.37624272703874456</v>
      </c>
      <c r="N280" s="218" t="s">
        <v>11</v>
      </c>
      <c r="O280" s="77" t="s">
        <v>11</v>
      </c>
      <c r="P280" s="82" t="s">
        <v>27</v>
      </c>
      <c r="Q280" s="49">
        <v>300</v>
      </c>
      <c r="R280" s="49">
        <v>325</v>
      </c>
      <c r="S280" s="49">
        <v>350</v>
      </c>
      <c r="T280" s="49">
        <v>375</v>
      </c>
      <c r="U280" s="49">
        <v>400</v>
      </c>
      <c r="V280" s="49">
        <v>425</v>
      </c>
      <c r="W280" s="49">
        <v>450</v>
      </c>
      <c r="X280" s="50" t="s">
        <v>324</v>
      </c>
      <c r="Y280" s="114" t="s">
        <v>325</v>
      </c>
      <c r="Z280" s="119">
        <v>116.03375527426159</v>
      </c>
      <c r="AA280" s="99">
        <v>126.58227848101265</v>
      </c>
      <c r="AB280" s="99">
        <v>137.13080168776369</v>
      </c>
      <c r="AC280" s="99">
        <v>147.67932489451476</v>
      </c>
      <c r="AD280" s="99">
        <v>158.22784810126581</v>
      </c>
      <c r="AE280" s="99">
        <v>168.77637130801688</v>
      </c>
      <c r="AF280" s="99">
        <v>179.32489451476792</v>
      </c>
      <c r="AG280" s="99">
        <v>189.87341772151899</v>
      </c>
      <c r="AH280" s="50" t="s">
        <v>329</v>
      </c>
      <c r="AI280" s="134"/>
      <c r="AJ280" s="129"/>
      <c r="AK280" s="73"/>
      <c r="AL280" s="75"/>
      <c r="AM280" s="174"/>
      <c r="AN280" s="175"/>
      <c r="AO280" s="175"/>
      <c r="AP280" s="175"/>
      <c r="AQ280" s="175"/>
      <c r="AR280" s="175"/>
      <c r="AS280" s="175"/>
      <c r="AT280" s="177"/>
      <c r="AU280" s="176" t="s">
        <v>654</v>
      </c>
      <c r="AV280" s="177"/>
      <c r="AW280" s="177" t="s">
        <v>655</v>
      </c>
      <c r="AX280" s="52"/>
      <c r="AY280" s="54"/>
    </row>
    <row r="281" spans="1:51" ht="15" x14ac:dyDescent="0.2">
      <c r="A281" s="739"/>
      <c r="B281" s="41" t="s">
        <v>191</v>
      </c>
      <c r="C281" s="88">
        <v>203</v>
      </c>
      <c r="D281" s="49">
        <v>222</v>
      </c>
      <c r="E281" s="89">
        <v>70</v>
      </c>
      <c r="F281" s="64">
        <v>3.16</v>
      </c>
      <c r="G281" s="61">
        <v>37.554077872135871</v>
      </c>
      <c r="H281" s="62">
        <v>0.67060853343099769</v>
      </c>
      <c r="I281" s="165">
        <v>2.9</v>
      </c>
      <c r="J281" s="61">
        <v>161.63793103448276</v>
      </c>
      <c r="K281" s="166">
        <v>55.141773638503857</v>
      </c>
      <c r="L281" s="122">
        <v>8.2278481012658292E-2</v>
      </c>
      <c r="M281" s="167">
        <v>0.37172907668836741</v>
      </c>
      <c r="N281" s="82" t="s">
        <v>43</v>
      </c>
      <c r="O281" s="54" t="s">
        <v>43</v>
      </c>
      <c r="P281" s="82" t="s">
        <v>19</v>
      </c>
      <c r="Q281" s="49">
        <v>375</v>
      </c>
      <c r="R281" s="49">
        <v>400</v>
      </c>
      <c r="S281" s="49">
        <v>425</v>
      </c>
      <c r="T281" s="49">
        <v>450</v>
      </c>
      <c r="U281" s="49">
        <v>475</v>
      </c>
      <c r="V281" s="49">
        <v>500</v>
      </c>
      <c r="W281" s="49">
        <v>525</v>
      </c>
      <c r="X281" s="50" t="s">
        <v>322</v>
      </c>
      <c r="Y281" s="114" t="s">
        <v>323</v>
      </c>
      <c r="Z281" s="119">
        <v>138.88888888888889</v>
      </c>
      <c r="AA281" s="99">
        <v>148.8095238095238</v>
      </c>
      <c r="AB281" s="99">
        <v>158.73015873015873</v>
      </c>
      <c r="AC281" s="99">
        <v>168.65079365079364</v>
      </c>
      <c r="AD281" s="99">
        <v>178.57142857142858</v>
      </c>
      <c r="AE281" s="99">
        <v>188.49206349206349</v>
      </c>
      <c r="AF281" s="99">
        <v>198.4126984126984</v>
      </c>
      <c r="AG281" s="99">
        <v>208.33333333333334</v>
      </c>
      <c r="AH281" s="50" t="s">
        <v>330</v>
      </c>
      <c r="AI281" s="134" t="s">
        <v>291</v>
      </c>
      <c r="AJ281" s="129">
        <v>12</v>
      </c>
      <c r="AK281" s="73">
        <v>17</v>
      </c>
      <c r="AL281" s="75">
        <v>15</v>
      </c>
      <c r="AM281" s="119">
        <v>174.41860465116281</v>
      </c>
      <c r="AN281" s="99">
        <v>186.04651162790699</v>
      </c>
      <c r="AO281" s="99">
        <v>197.67441860465118</v>
      </c>
      <c r="AP281" s="99">
        <v>209.30232558139537</v>
      </c>
      <c r="AQ281" s="99">
        <v>220.93023255813955</v>
      </c>
      <c r="AR281" s="99">
        <v>232.55813953488374</v>
      </c>
      <c r="AS281" s="99">
        <v>244.18604651162792</v>
      </c>
      <c r="AT281" s="52" t="s">
        <v>464</v>
      </c>
      <c r="AU281" s="70" t="s">
        <v>654</v>
      </c>
      <c r="AV281" s="52" t="s">
        <v>465</v>
      </c>
      <c r="AW281" s="52" t="s">
        <v>655</v>
      </c>
      <c r="AX281" s="52"/>
      <c r="AY281" s="54"/>
    </row>
    <row r="282" spans="1:51" ht="15" x14ac:dyDescent="0.2">
      <c r="A282" s="738" t="s">
        <v>513</v>
      </c>
      <c r="B282" s="41" t="s">
        <v>514</v>
      </c>
      <c r="C282" s="88">
        <v>160</v>
      </c>
      <c r="D282" s="49">
        <v>216</v>
      </c>
      <c r="E282" s="89">
        <v>63</v>
      </c>
      <c r="F282" s="64">
        <v>3.2</v>
      </c>
      <c r="G282" s="61">
        <v>39.062499999999993</v>
      </c>
      <c r="H282" s="62">
        <v>0.69754464285714268</v>
      </c>
      <c r="I282" s="165">
        <v>2.5396825396825395</v>
      </c>
      <c r="J282" s="61">
        <v>177.1875</v>
      </c>
      <c r="K282" s="166">
        <v>48.954509496061739</v>
      </c>
      <c r="L282" s="122">
        <v>0.20634920634920645</v>
      </c>
      <c r="M282" s="167">
        <v>0.34812095641643903</v>
      </c>
      <c r="N282" s="82" t="s">
        <v>4</v>
      </c>
      <c r="O282" s="54" t="s">
        <v>4</v>
      </c>
      <c r="P282" s="185"/>
      <c r="Q282" s="177">
        <v>400</v>
      </c>
      <c r="R282" s="177">
        <v>425</v>
      </c>
      <c r="S282" s="177">
        <v>450</v>
      </c>
      <c r="T282" s="177">
        <v>475</v>
      </c>
      <c r="U282" s="177">
        <v>500</v>
      </c>
      <c r="V282" s="177">
        <v>525</v>
      </c>
      <c r="W282" s="177">
        <v>550</v>
      </c>
      <c r="X282" s="186"/>
      <c r="Y282" s="187"/>
      <c r="Z282" s="174"/>
      <c r="AA282" s="175"/>
      <c r="AB282" s="175"/>
      <c r="AC282" s="175"/>
      <c r="AD282" s="175"/>
      <c r="AE282" s="175"/>
      <c r="AF282" s="175"/>
      <c r="AG282" s="175"/>
      <c r="AH282" s="186"/>
      <c r="AI282" s="134"/>
      <c r="AJ282" s="129"/>
      <c r="AK282" s="73"/>
      <c r="AL282" s="75"/>
      <c r="AM282" s="119">
        <v>186.04651162790699</v>
      </c>
      <c r="AN282" s="99">
        <v>197.67441860465118</v>
      </c>
      <c r="AO282" s="99">
        <v>209.30232558139537</v>
      </c>
      <c r="AP282" s="99">
        <v>220.93023255813955</v>
      </c>
      <c r="AQ282" s="99">
        <v>232.55813953488374</v>
      </c>
      <c r="AR282" s="99">
        <v>244.18604651162792</v>
      </c>
      <c r="AS282" s="99">
        <v>255.81395348837211</v>
      </c>
      <c r="AT282" s="52" t="s">
        <v>460</v>
      </c>
      <c r="AU282" s="70" t="s">
        <v>654</v>
      </c>
      <c r="AV282" s="52" t="s">
        <v>461</v>
      </c>
      <c r="AW282" s="52" t="s">
        <v>657</v>
      </c>
      <c r="AX282" s="52"/>
      <c r="AY282" s="54"/>
    </row>
    <row r="283" spans="1:51" ht="15" x14ac:dyDescent="0.2">
      <c r="A283" s="772"/>
      <c r="B283" s="41" t="s">
        <v>515</v>
      </c>
      <c r="C283" s="88">
        <v>165</v>
      </c>
      <c r="D283" s="49">
        <v>216</v>
      </c>
      <c r="E283" s="89">
        <v>63</v>
      </c>
      <c r="F283" s="64">
        <v>2.72</v>
      </c>
      <c r="G283" s="61">
        <v>47.307525951557082</v>
      </c>
      <c r="H283" s="62">
        <v>0.84477724913494789</v>
      </c>
      <c r="I283" s="165">
        <v>2.6190476190476191</v>
      </c>
      <c r="J283" s="61">
        <v>150.34090909090909</v>
      </c>
      <c r="K283" s="166">
        <v>49.713539403265187</v>
      </c>
      <c r="L283" s="122">
        <v>3.7114845938375413E-2</v>
      </c>
      <c r="M283" s="167">
        <v>0.34341797378255579</v>
      </c>
      <c r="N283" s="82" t="s">
        <v>4</v>
      </c>
      <c r="O283" s="54" t="s">
        <v>4</v>
      </c>
      <c r="P283" s="185"/>
      <c r="Q283" s="177">
        <v>350</v>
      </c>
      <c r="R283" s="177">
        <v>375</v>
      </c>
      <c r="S283" s="177">
        <v>400</v>
      </c>
      <c r="T283" s="177">
        <v>425</v>
      </c>
      <c r="U283" s="177">
        <v>450</v>
      </c>
      <c r="V283" s="177">
        <v>475</v>
      </c>
      <c r="W283" s="177">
        <v>500</v>
      </c>
      <c r="X283" s="60"/>
      <c r="Y283" s="115"/>
      <c r="Z283" s="174">
        <v>125</v>
      </c>
      <c r="AA283" s="175">
        <v>134.61538461538461</v>
      </c>
      <c r="AB283" s="175">
        <v>144.23076923076923</v>
      </c>
      <c r="AC283" s="175">
        <v>153.84615384615384</v>
      </c>
      <c r="AD283" s="175">
        <v>163.46153846153845</v>
      </c>
      <c r="AE283" s="175">
        <v>173.07692307692307</v>
      </c>
      <c r="AF283" s="175">
        <v>182.69230769230768</v>
      </c>
      <c r="AG283" s="175">
        <v>192.30769230769229</v>
      </c>
      <c r="AH283" s="175">
        <v>201.92307692307691</v>
      </c>
      <c r="AI283" s="134"/>
      <c r="AJ283" s="129"/>
      <c r="AK283" s="73"/>
      <c r="AL283" s="75"/>
      <c r="AM283" s="119">
        <v>162.79069767441862</v>
      </c>
      <c r="AN283" s="99">
        <v>174.41860465116281</v>
      </c>
      <c r="AO283" s="99">
        <v>186.04651162790699</v>
      </c>
      <c r="AP283" s="99">
        <v>197.67441860465118</v>
      </c>
      <c r="AQ283" s="99">
        <v>209.30232558139537</v>
      </c>
      <c r="AR283" s="99">
        <v>220.93023255813955</v>
      </c>
      <c r="AS283" s="99">
        <v>232.55813953488374</v>
      </c>
      <c r="AT283" s="52" t="s">
        <v>460</v>
      </c>
      <c r="AU283" s="70" t="s">
        <v>654</v>
      </c>
      <c r="AV283" s="52" t="s">
        <v>461</v>
      </c>
      <c r="AW283" s="52" t="s">
        <v>655</v>
      </c>
      <c r="AX283" s="52"/>
      <c r="AY283" s="54"/>
    </row>
    <row r="284" spans="1:51" ht="15" x14ac:dyDescent="0.2">
      <c r="A284" s="739"/>
      <c r="B284" s="217" t="s">
        <v>631</v>
      </c>
      <c r="C284" s="88">
        <v>159</v>
      </c>
      <c r="D284" s="49">
        <v>216</v>
      </c>
      <c r="E284" s="89">
        <v>63</v>
      </c>
      <c r="F284" s="64">
        <v>2.77</v>
      </c>
      <c r="G284" s="61">
        <v>52.131527844752306</v>
      </c>
      <c r="H284" s="62">
        <v>0.93092014008486257</v>
      </c>
      <c r="I284" s="165">
        <v>2.5238095238095237</v>
      </c>
      <c r="J284" s="61">
        <v>178.30188679245285</v>
      </c>
      <c r="K284" s="166">
        <v>48.801286868278382</v>
      </c>
      <c r="L284" s="122">
        <v>8.8877428227608773E-2</v>
      </c>
      <c r="M284" s="167">
        <v>0.30039903250029137</v>
      </c>
      <c r="N284" s="82" t="s">
        <v>4</v>
      </c>
      <c r="O284" s="54" t="s">
        <v>4</v>
      </c>
      <c r="P284" s="185"/>
      <c r="Q284" s="177">
        <v>400</v>
      </c>
      <c r="R284" s="177">
        <v>425</v>
      </c>
      <c r="S284" s="177">
        <v>450</v>
      </c>
      <c r="T284" s="177">
        <v>475</v>
      </c>
      <c r="U284" s="177">
        <v>500</v>
      </c>
      <c r="V284" s="177">
        <v>525</v>
      </c>
      <c r="W284" s="177">
        <v>550</v>
      </c>
      <c r="X284" s="60"/>
      <c r="Y284" s="115"/>
      <c r="Z284" s="174"/>
      <c r="AA284" s="175"/>
      <c r="AB284" s="175"/>
      <c r="AC284" s="175"/>
      <c r="AD284" s="175"/>
      <c r="AE284" s="175"/>
      <c r="AF284" s="175"/>
      <c r="AG284" s="175"/>
      <c r="AH284" s="175"/>
      <c r="AI284" s="134"/>
      <c r="AJ284" s="129"/>
      <c r="AK284" s="73"/>
      <c r="AL284" s="75"/>
      <c r="AM284" s="119">
        <v>186.04651162790699</v>
      </c>
      <c r="AN284" s="99">
        <v>197.67441860465118</v>
      </c>
      <c r="AO284" s="99">
        <v>209.30232558139537</v>
      </c>
      <c r="AP284" s="99">
        <v>220.93023255813955</v>
      </c>
      <c r="AQ284" s="99">
        <v>232.55813953488374</v>
      </c>
      <c r="AR284" s="99">
        <v>244.18604651162792</v>
      </c>
      <c r="AS284" s="99">
        <v>255.81395348837211</v>
      </c>
      <c r="AT284" s="52" t="s">
        <v>460</v>
      </c>
      <c r="AU284" s="70" t="s">
        <v>654</v>
      </c>
      <c r="AV284" s="52" t="s">
        <v>461</v>
      </c>
      <c r="AW284" s="52" t="s">
        <v>655</v>
      </c>
      <c r="AX284" s="52"/>
      <c r="AY284" s="54"/>
    </row>
    <row r="285" spans="1:51" ht="15" x14ac:dyDescent="0.2">
      <c r="A285" s="738" t="s">
        <v>157</v>
      </c>
      <c r="B285" s="41" t="s">
        <v>601</v>
      </c>
      <c r="C285" s="88">
        <v>125</v>
      </c>
      <c r="D285" s="49">
        <v>200</v>
      </c>
      <c r="E285" s="77">
        <v>51</v>
      </c>
      <c r="F285" s="64">
        <v>2.54</v>
      </c>
      <c r="G285" s="61">
        <v>62.000124000248</v>
      </c>
      <c r="H285" s="62">
        <v>1.107145071433</v>
      </c>
      <c r="I285" s="165">
        <v>2.4509803921568629</v>
      </c>
      <c r="J285" s="61">
        <v>148.62857142857141</v>
      </c>
      <c r="K285" s="166">
        <v>43.270082042908122</v>
      </c>
      <c r="L285" s="122">
        <v>3.5047089702022485E-2</v>
      </c>
      <c r="M285" s="167">
        <v>0.30170276812662999</v>
      </c>
      <c r="N285" s="82" t="s">
        <v>65</v>
      </c>
      <c r="O285" s="54" t="s">
        <v>65</v>
      </c>
      <c r="P285" s="185"/>
      <c r="Q285" s="177">
        <v>400</v>
      </c>
      <c r="R285" s="177">
        <v>425</v>
      </c>
      <c r="S285" s="177">
        <v>450</v>
      </c>
      <c r="T285" s="177">
        <v>475</v>
      </c>
      <c r="U285" s="177">
        <v>500</v>
      </c>
      <c r="V285" s="177">
        <v>525</v>
      </c>
      <c r="W285" s="177">
        <v>550</v>
      </c>
      <c r="X285" s="60"/>
      <c r="Y285" s="115"/>
      <c r="Z285" s="174"/>
      <c r="AA285" s="175"/>
      <c r="AB285" s="175"/>
      <c r="AC285" s="175"/>
      <c r="AD285" s="175"/>
      <c r="AE285" s="175"/>
      <c r="AF285" s="175"/>
      <c r="AG285" s="175"/>
      <c r="AH285" s="175"/>
      <c r="AI285" s="134"/>
      <c r="AJ285" s="129"/>
      <c r="AK285" s="73"/>
      <c r="AL285" s="75"/>
      <c r="AM285" s="119">
        <v>186.04651162790699</v>
      </c>
      <c r="AN285" s="99">
        <v>197.67441860465118</v>
      </c>
      <c r="AO285" s="99">
        <v>209.30232558139537</v>
      </c>
      <c r="AP285" s="99">
        <v>220.93023255813955</v>
      </c>
      <c r="AQ285" s="99">
        <v>232.55813953488374</v>
      </c>
      <c r="AR285" s="99">
        <v>244.18604651162792</v>
      </c>
      <c r="AS285" s="99">
        <v>255.81395348837211</v>
      </c>
      <c r="AT285" s="157" t="s">
        <v>480</v>
      </c>
      <c r="AU285" s="70" t="s">
        <v>652</v>
      </c>
      <c r="AV285" s="157" t="s">
        <v>553</v>
      </c>
      <c r="AW285" s="52" t="s">
        <v>653</v>
      </c>
      <c r="AX285" s="52"/>
      <c r="AY285" s="54"/>
    </row>
    <row r="286" spans="1:51" ht="15" x14ac:dyDescent="0.2">
      <c r="A286" s="772"/>
      <c r="B286" s="107" t="s">
        <v>264</v>
      </c>
      <c r="C286" s="88">
        <v>150</v>
      </c>
      <c r="D286" s="49">
        <v>216</v>
      </c>
      <c r="E286" s="89">
        <v>63</v>
      </c>
      <c r="F286" s="63">
        <v>2.35</v>
      </c>
      <c r="G286" s="61">
        <v>54.323223177908545</v>
      </c>
      <c r="H286" s="62">
        <v>0.97005755674836691</v>
      </c>
      <c r="I286" s="165">
        <v>2.3809523809523809</v>
      </c>
      <c r="J286" s="61">
        <v>141.75</v>
      </c>
      <c r="K286" s="166">
        <v>47.4</v>
      </c>
      <c r="L286" s="122">
        <v>-1.3171225937183336E-2</v>
      </c>
      <c r="M286" s="167">
        <v>0.33004444444444447</v>
      </c>
      <c r="N286" s="82" t="s">
        <v>45</v>
      </c>
      <c r="O286" s="54" t="s">
        <v>45</v>
      </c>
      <c r="P286" s="82"/>
      <c r="Q286" s="49">
        <v>300</v>
      </c>
      <c r="R286" s="49">
        <v>325</v>
      </c>
      <c r="S286" s="49">
        <v>350</v>
      </c>
      <c r="T286" s="49">
        <v>375</v>
      </c>
      <c r="U286" s="49">
        <v>400</v>
      </c>
      <c r="V286" s="49">
        <v>425</v>
      </c>
      <c r="W286" s="49">
        <v>450</v>
      </c>
      <c r="X286" s="50" t="s">
        <v>321</v>
      </c>
      <c r="Y286" s="115"/>
      <c r="Z286" s="119">
        <v>105.76923076923076</v>
      </c>
      <c r="AA286" s="99">
        <v>115.38461538461539</v>
      </c>
      <c r="AB286" s="99">
        <v>125</v>
      </c>
      <c r="AC286" s="99">
        <v>134.61538461538461</v>
      </c>
      <c r="AD286" s="99">
        <v>144.23076923076923</v>
      </c>
      <c r="AE286" s="99">
        <v>153.84615384615384</v>
      </c>
      <c r="AF286" s="99">
        <v>163.46153846153845</v>
      </c>
      <c r="AG286" s="99">
        <v>173.07692307692307</v>
      </c>
      <c r="AH286" s="50" t="s">
        <v>331</v>
      </c>
      <c r="AI286" s="134"/>
      <c r="AJ286" s="129"/>
      <c r="AK286" s="73"/>
      <c r="AL286" s="75"/>
      <c r="AM286" s="119">
        <v>139.53488372093022</v>
      </c>
      <c r="AN286" s="99">
        <v>151.16279069767444</v>
      </c>
      <c r="AO286" s="99">
        <v>162.79069767441862</v>
      </c>
      <c r="AP286" s="99">
        <v>174.41860465116281</v>
      </c>
      <c r="AQ286" s="99">
        <v>186.04651162790699</v>
      </c>
      <c r="AR286" s="99">
        <v>197.67441860465118</v>
      </c>
      <c r="AS286" s="99">
        <v>209.30232558139537</v>
      </c>
      <c r="AT286" s="52" t="s">
        <v>460</v>
      </c>
      <c r="AU286" s="70" t="s">
        <v>652</v>
      </c>
      <c r="AV286" s="52" t="s">
        <v>461</v>
      </c>
      <c r="AW286" s="52" t="s">
        <v>653</v>
      </c>
      <c r="AX286" s="72"/>
      <c r="AY286" s="80"/>
    </row>
    <row r="287" spans="1:51" ht="15" x14ac:dyDescent="0.2">
      <c r="A287" s="772"/>
      <c r="B287" s="107" t="s">
        <v>518</v>
      </c>
      <c r="C287" s="88">
        <v>150</v>
      </c>
      <c r="D287" s="49">
        <v>216</v>
      </c>
      <c r="E287" s="89">
        <v>63</v>
      </c>
      <c r="F287" s="63">
        <v>2.31</v>
      </c>
      <c r="G287" s="61">
        <v>56.220835441614661</v>
      </c>
      <c r="H287" s="62">
        <v>1.0039434900288333</v>
      </c>
      <c r="I287" s="165">
        <v>2.3809523809523809</v>
      </c>
      <c r="J287" s="61">
        <v>141.75</v>
      </c>
      <c r="K287" s="166">
        <v>47.4</v>
      </c>
      <c r="L287" s="122">
        <v>-3.071531642960211E-2</v>
      </c>
      <c r="M287" s="167">
        <v>0.3244266666666667</v>
      </c>
      <c r="N287" s="82" t="s">
        <v>4</v>
      </c>
      <c r="O287" s="54" t="s">
        <v>4</v>
      </c>
      <c r="P287" s="82" t="s">
        <v>27</v>
      </c>
      <c r="Q287" s="49">
        <v>300</v>
      </c>
      <c r="R287" s="49">
        <v>325</v>
      </c>
      <c r="S287" s="49">
        <v>350</v>
      </c>
      <c r="T287" s="49">
        <v>375</v>
      </c>
      <c r="U287" s="49">
        <v>400</v>
      </c>
      <c r="V287" s="49">
        <v>425</v>
      </c>
      <c r="W287" s="49">
        <v>450</v>
      </c>
      <c r="X287" s="50" t="s">
        <v>321</v>
      </c>
      <c r="Y287" s="115"/>
      <c r="Z287" s="119">
        <v>105.76923076923076</v>
      </c>
      <c r="AA287" s="99">
        <v>115.38461538461539</v>
      </c>
      <c r="AB287" s="99">
        <v>125</v>
      </c>
      <c r="AC287" s="99">
        <v>134.61538461538461</v>
      </c>
      <c r="AD287" s="99">
        <v>144.23076923076923</v>
      </c>
      <c r="AE287" s="99">
        <v>153.84615384615384</v>
      </c>
      <c r="AF287" s="99">
        <v>163.46153846153845</v>
      </c>
      <c r="AG287" s="99">
        <v>173.07692307692307</v>
      </c>
      <c r="AH287" s="50" t="s">
        <v>331</v>
      </c>
      <c r="AI287" s="134"/>
      <c r="AJ287" s="129"/>
      <c r="AK287" s="73"/>
      <c r="AL287" s="75"/>
      <c r="AM287" s="119">
        <v>139.53488372093022</v>
      </c>
      <c r="AN287" s="99">
        <v>151.16279069767444</v>
      </c>
      <c r="AO287" s="99">
        <v>162.79069767441862</v>
      </c>
      <c r="AP287" s="99">
        <v>174.41860465116281</v>
      </c>
      <c r="AQ287" s="99">
        <v>186.04651162790699</v>
      </c>
      <c r="AR287" s="99">
        <v>197.67441860465118</v>
      </c>
      <c r="AS287" s="99">
        <v>209.30232558139537</v>
      </c>
      <c r="AT287" s="52" t="s">
        <v>460</v>
      </c>
      <c r="AU287" s="70" t="s">
        <v>652</v>
      </c>
      <c r="AV287" s="52" t="s">
        <v>461</v>
      </c>
      <c r="AW287" s="52" t="s">
        <v>653</v>
      </c>
      <c r="AX287" s="72"/>
      <c r="AY287" s="80"/>
    </row>
    <row r="288" spans="1:51" ht="15" x14ac:dyDescent="0.2">
      <c r="A288" s="772"/>
      <c r="B288" s="107" t="s">
        <v>392</v>
      </c>
      <c r="C288" s="88">
        <v>160</v>
      </c>
      <c r="D288" s="49">
        <v>216</v>
      </c>
      <c r="E288" s="89">
        <v>63</v>
      </c>
      <c r="F288" s="63">
        <v>3</v>
      </c>
      <c r="G288" s="61">
        <v>41.666666666666664</v>
      </c>
      <c r="H288" s="62">
        <v>0.74404761904761896</v>
      </c>
      <c r="I288" s="165">
        <v>2.5396825396825395</v>
      </c>
      <c r="J288" s="61">
        <v>166.11328125</v>
      </c>
      <c r="K288" s="166">
        <v>48.954509496061739</v>
      </c>
      <c r="L288" s="122">
        <v>0.15343915343915349</v>
      </c>
      <c r="M288" s="167">
        <v>0.34812095641643903</v>
      </c>
      <c r="N288" s="82" t="s">
        <v>33</v>
      </c>
      <c r="O288" s="54" t="s">
        <v>33</v>
      </c>
      <c r="P288" s="82" t="s">
        <v>27</v>
      </c>
      <c r="Q288" s="49">
        <v>375</v>
      </c>
      <c r="R288" s="49">
        <v>400</v>
      </c>
      <c r="S288" s="49">
        <v>425</v>
      </c>
      <c r="T288" s="49">
        <v>450</v>
      </c>
      <c r="U288" s="49">
        <v>475</v>
      </c>
      <c r="V288" s="49">
        <v>500</v>
      </c>
      <c r="W288" s="49">
        <v>525</v>
      </c>
      <c r="X288" s="50" t="s">
        <v>321</v>
      </c>
      <c r="Y288" s="115"/>
      <c r="Z288" s="119">
        <v>134.61538461538461</v>
      </c>
      <c r="AA288" s="99">
        <v>144.23076923076923</v>
      </c>
      <c r="AB288" s="99">
        <v>153.84615384615384</v>
      </c>
      <c r="AC288" s="99">
        <v>163.46153846153845</v>
      </c>
      <c r="AD288" s="99">
        <v>173.07692307692307</v>
      </c>
      <c r="AE288" s="99">
        <v>182.69230769230768</v>
      </c>
      <c r="AF288" s="99">
        <v>192.30769230769229</v>
      </c>
      <c r="AG288" s="99">
        <v>201.92307692307691</v>
      </c>
      <c r="AH288" s="50" t="s">
        <v>331</v>
      </c>
      <c r="AI288" s="134"/>
      <c r="AJ288" s="129"/>
      <c r="AK288" s="73"/>
      <c r="AL288" s="75"/>
      <c r="AM288" s="119">
        <v>174.41860465116281</v>
      </c>
      <c r="AN288" s="99">
        <v>186.04651162790699</v>
      </c>
      <c r="AO288" s="99">
        <v>197.67441860465118</v>
      </c>
      <c r="AP288" s="99">
        <v>209.30232558139537</v>
      </c>
      <c r="AQ288" s="99">
        <v>220.93023255813955</v>
      </c>
      <c r="AR288" s="99">
        <v>232.55813953488374</v>
      </c>
      <c r="AS288" s="99">
        <v>244.18604651162792</v>
      </c>
      <c r="AT288" s="52" t="s">
        <v>460</v>
      </c>
      <c r="AU288" s="70" t="s">
        <v>654</v>
      </c>
      <c r="AV288" s="52" t="s">
        <v>461</v>
      </c>
      <c r="AW288" s="52" t="s">
        <v>657</v>
      </c>
      <c r="AX288" s="72"/>
      <c r="AY288" s="80"/>
    </row>
    <row r="289" spans="1:51" ht="15" x14ac:dyDescent="0.2">
      <c r="A289" s="772"/>
      <c r="B289" s="107" t="s">
        <v>650</v>
      </c>
      <c r="C289" s="88">
        <v>160</v>
      </c>
      <c r="D289" s="49">
        <v>216</v>
      </c>
      <c r="E289" s="89">
        <v>63</v>
      </c>
      <c r="F289" s="63">
        <v>2.54</v>
      </c>
      <c r="G289" s="61">
        <v>50.375100750201497</v>
      </c>
      <c r="H289" s="62">
        <v>0.89955537053931245</v>
      </c>
      <c r="I289" s="165">
        <v>2.5396825396825395</v>
      </c>
      <c r="J289" s="61">
        <v>143.96484375</v>
      </c>
      <c r="K289" s="166">
        <v>48.954509496061739</v>
      </c>
      <c r="L289" s="122">
        <v>1.2498437695295038E-4</v>
      </c>
      <c r="M289" s="167">
        <v>0.34008739588375198</v>
      </c>
      <c r="N289" s="82" t="s">
        <v>4</v>
      </c>
      <c r="O289" s="54" t="s">
        <v>4</v>
      </c>
      <c r="P289" s="82" t="s">
        <v>27</v>
      </c>
      <c r="Q289" s="49">
        <v>325</v>
      </c>
      <c r="R289" s="49">
        <v>350</v>
      </c>
      <c r="S289" s="49">
        <v>375</v>
      </c>
      <c r="T289" s="49">
        <v>400</v>
      </c>
      <c r="U289" s="49">
        <v>425</v>
      </c>
      <c r="V289" s="49">
        <v>450</v>
      </c>
      <c r="W289" s="49">
        <v>475</v>
      </c>
      <c r="X289" s="50" t="s">
        <v>321</v>
      </c>
      <c r="Y289" s="115"/>
      <c r="Z289" s="119">
        <v>115.38461538461539</v>
      </c>
      <c r="AA289" s="99">
        <v>125</v>
      </c>
      <c r="AB289" s="99">
        <v>134.61538461538461</v>
      </c>
      <c r="AC289" s="99">
        <v>144.23076923076923</v>
      </c>
      <c r="AD289" s="99">
        <v>153.84615384615384</v>
      </c>
      <c r="AE289" s="99">
        <v>163.46153846153845</v>
      </c>
      <c r="AF289" s="99">
        <v>173.07692307692307</v>
      </c>
      <c r="AG289" s="99">
        <v>182.69230769230768</v>
      </c>
      <c r="AH289" s="50" t="s">
        <v>331</v>
      </c>
      <c r="AI289" s="50"/>
      <c r="AJ289" s="50"/>
      <c r="AK289" s="50"/>
      <c r="AL289" s="50"/>
      <c r="AM289" s="119">
        <v>151.16279069767444</v>
      </c>
      <c r="AN289" s="99">
        <v>162.79069767441862</v>
      </c>
      <c r="AO289" s="99">
        <v>174.41860465116281</v>
      </c>
      <c r="AP289" s="99">
        <v>186.04651162790699</v>
      </c>
      <c r="AQ289" s="99">
        <v>197.67441860465118</v>
      </c>
      <c r="AR289" s="99">
        <v>209.30232558139537</v>
      </c>
      <c r="AS289" s="99">
        <v>220.93023255813955</v>
      </c>
      <c r="AT289" s="52" t="s">
        <v>460</v>
      </c>
      <c r="AU289" s="70" t="s">
        <v>652</v>
      </c>
      <c r="AV289" s="52" t="s">
        <v>461</v>
      </c>
      <c r="AW289" s="52" t="s">
        <v>653</v>
      </c>
      <c r="AX289" s="72"/>
      <c r="AY289" s="80"/>
    </row>
    <row r="290" spans="1:51" ht="15" x14ac:dyDescent="0.2">
      <c r="A290" s="772"/>
      <c r="B290" s="107" t="s">
        <v>651</v>
      </c>
      <c r="C290" s="88">
        <v>162</v>
      </c>
      <c r="D290" s="49">
        <v>216</v>
      </c>
      <c r="E290" s="89">
        <v>63</v>
      </c>
      <c r="F290" s="63">
        <v>2.57</v>
      </c>
      <c r="G290" s="61">
        <v>52.990961256037195</v>
      </c>
      <c r="H290" s="62">
        <v>0.94626716528637844</v>
      </c>
      <c r="I290" s="165">
        <v>2.5714285714285716</v>
      </c>
      <c r="J290" s="61">
        <v>153.125</v>
      </c>
      <c r="K290" s="166">
        <v>49.259524967258869</v>
      </c>
      <c r="L290" s="122">
        <v>-5.5586436909407734E-4</v>
      </c>
      <c r="M290" s="167">
        <v>0.32151613756407693</v>
      </c>
      <c r="N290" s="82" t="s">
        <v>659</v>
      </c>
      <c r="O290" s="54" t="s">
        <v>659</v>
      </c>
      <c r="P290" s="82" t="s">
        <v>27</v>
      </c>
      <c r="Q290" s="49">
        <v>350</v>
      </c>
      <c r="R290" s="49">
        <v>375</v>
      </c>
      <c r="S290" s="49">
        <v>400</v>
      </c>
      <c r="T290" s="49">
        <v>425</v>
      </c>
      <c r="U290" s="49">
        <v>450</v>
      </c>
      <c r="V290" s="49">
        <v>475</v>
      </c>
      <c r="W290" s="49">
        <v>500</v>
      </c>
      <c r="X290" s="50" t="s">
        <v>321</v>
      </c>
      <c r="Y290" s="115"/>
      <c r="Z290" s="119">
        <v>125</v>
      </c>
      <c r="AA290" s="99">
        <v>134.61538461538461</v>
      </c>
      <c r="AB290" s="99">
        <v>144.23076923076923</v>
      </c>
      <c r="AC290" s="99">
        <v>153.84615384615384</v>
      </c>
      <c r="AD290" s="99">
        <v>163.46153846153845</v>
      </c>
      <c r="AE290" s="99">
        <v>173.07692307692307</v>
      </c>
      <c r="AF290" s="99">
        <v>182.69230769230768</v>
      </c>
      <c r="AG290" s="99">
        <v>192.30769230769229</v>
      </c>
      <c r="AH290" s="50" t="s">
        <v>331</v>
      </c>
      <c r="AI290" s="134"/>
      <c r="AJ290" s="129"/>
      <c r="AK290" s="73"/>
      <c r="AL290" s="75"/>
      <c r="AM290" s="119">
        <v>162.79069767441862</v>
      </c>
      <c r="AN290" s="99">
        <v>174.41860465116281</v>
      </c>
      <c r="AO290" s="99">
        <v>186.04651162790699</v>
      </c>
      <c r="AP290" s="99">
        <v>197.67441860465118</v>
      </c>
      <c r="AQ290" s="99">
        <v>209.30232558139537</v>
      </c>
      <c r="AR290" s="99">
        <v>220.93023255813955</v>
      </c>
      <c r="AS290" s="99">
        <v>232.55813953488374</v>
      </c>
      <c r="AT290" s="52" t="s">
        <v>460</v>
      </c>
      <c r="AU290" s="70" t="s">
        <v>654</v>
      </c>
      <c r="AV290" s="52" t="s">
        <v>461</v>
      </c>
      <c r="AW290" s="52" t="s">
        <v>655</v>
      </c>
      <c r="AX290" s="72"/>
      <c r="AY290" s="80"/>
    </row>
    <row r="291" spans="1:51" ht="15" x14ac:dyDescent="0.2">
      <c r="A291" s="772"/>
      <c r="B291" s="107" t="s">
        <v>393</v>
      </c>
      <c r="C291" s="88">
        <v>140</v>
      </c>
      <c r="D291" s="49">
        <v>216</v>
      </c>
      <c r="E291" s="89">
        <v>63</v>
      </c>
      <c r="F291" s="63">
        <v>2.4</v>
      </c>
      <c r="G291" s="61">
        <v>52.083333333333336</v>
      </c>
      <c r="H291" s="62">
        <v>0.93005952380952384</v>
      </c>
      <c r="I291" s="165">
        <v>2.2222222222222223</v>
      </c>
      <c r="J291" s="61">
        <v>151.875</v>
      </c>
      <c r="K291" s="166">
        <v>45.792750517958623</v>
      </c>
      <c r="L291" s="122">
        <v>7.4074074074074001E-2</v>
      </c>
      <c r="M291" s="167">
        <v>0.32563733701659464</v>
      </c>
      <c r="N291" s="82" t="s">
        <v>4</v>
      </c>
      <c r="O291" s="54" t="s">
        <v>4</v>
      </c>
      <c r="P291" s="82" t="s">
        <v>27</v>
      </c>
      <c r="Q291" s="49">
        <v>300</v>
      </c>
      <c r="R291" s="49">
        <v>325</v>
      </c>
      <c r="S291" s="49">
        <v>350</v>
      </c>
      <c r="T291" s="49">
        <v>375</v>
      </c>
      <c r="U291" s="49">
        <v>400</v>
      </c>
      <c r="V291" s="49">
        <v>425</v>
      </c>
      <c r="W291" s="49">
        <v>450</v>
      </c>
      <c r="X291" s="50" t="s">
        <v>321</v>
      </c>
      <c r="Y291" s="115"/>
      <c r="Z291" s="119">
        <v>105.76923076923076</v>
      </c>
      <c r="AA291" s="99">
        <v>115.38461538461539</v>
      </c>
      <c r="AB291" s="99">
        <v>125</v>
      </c>
      <c r="AC291" s="99">
        <v>134.61538461538461</v>
      </c>
      <c r="AD291" s="99">
        <v>144.23076923076923</v>
      </c>
      <c r="AE291" s="99">
        <v>153.84615384615384</v>
      </c>
      <c r="AF291" s="99">
        <v>163.46153846153845</v>
      </c>
      <c r="AG291" s="99">
        <v>173.07692307692307</v>
      </c>
      <c r="AH291" s="50" t="s">
        <v>331</v>
      </c>
      <c r="AI291" s="134"/>
      <c r="AJ291" s="129"/>
      <c r="AK291" s="73"/>
      <c r="AL291" s="75"/>
      <c r="AM291" s="119">
        <v>139.53488372093022</v>
      </c>
      <c r="AN291" s="99">
        <v>151.16279069767444</v>
      </c>
      <c r="AO291" s="99">
        <v>162.79069767441862</v>
      </c>
      <c r="AP291" s="99">
        <v>174.41860465116281</v>
      </c>
      <c r="AQ291" s="99">
        <v>186.04651162790699</v>
      </c>
      <c r="AR291" s="99">
        <v>197.67441860465118</v>
      </c>
      <c r="AS291" s="99">
        <v>209.30232558139537</v>
      </c>
      <c r="AT291" s="52" t="s">
        <v>460</v>
      </c>
      <c r="AU291" s="70" t="s">
        <v>652</v>
      </c>
      <c r="AV291" s="52" t="s">
        <v>461</v>
      </c>
      <c r="AW291" s="52" t="s">
        <v>653</v>
      </c>
      <c r="AX291" s="72"/>
      <c r="AY291" s="80"/>
    </row>
    <row r="292" spans="1:51" ht="15" x14ac:dyDescent="0.2">
      <c r="A292" s="772"/>
      <c r="B292" s="107" t="s">
        <v>561</v>
      </c>
      <c r="C292" s="88">
        <v>145</v>
      </c>
      <c r="D292" s="49">
        <v>200</v>
      </c>
      <c r="E292" s="89">
        <v>57</v>
      </c>
      <c r="F292" s="63">
        <v>2.63</v>
      </c>
      <c r="G292" s="61">
        <v>57.829374430742099</v>
      </c>
      <c r="H292" s="62">
        <v>1.032667400548966</v>
      </c>
      <c r="I292" s="165">
        <v>2.5438596491228069</v>
      </c>
      <c r="J292" s="61">
        <v>160.04926108374386</v>
      </c>
      <c r="K292" s="166">
        <v>46.603304603858291</v>
      </c>
      <c r="L292" s="122">
        <v>3.2752985124407968E-2</v>
      </c>
      <c r="M292" s="167">
        <v>0.30104099570422144</v>
      </c>
      <c r="N292" s="82" t="s">
        <v>4</v>
      </c>
      <c r="O292" s="54" t="s">
        <v>4</v>
      </c>
      <c r="P292" s="185"/>
      <c r="Q292" s="177">
        <v>400</v>
      </c>
      <c r="R292" s="177">
        <v>425</v>
      </c>
      <c r="S292" s="177">
        <v>450</v>
      </c>
      <c r="T292" s="177">
        <v>475</v>
      </c>
      <c r="U292" s="177">
        <v>500</v>
      </c>
      <c r="V292" s="177">
        <v>525</v>
      </c>
      <c r="W292" s="177">
        <v>550</v>
      </c>
      <c r="X292" s="186"/>
      <c r="Y292" s="187"/>
      <c r="Z292" s="174">
        <v>144.23076923076923</v>
      </c>
      <c r="AA292" s="175">
        <v>153.84615384615384</v>
      </c>
      <c r="AB292" s="175">
        <v>163.46153846153845</v>
      </c>
      <c r="AC292" s="175">
        <v>173.07692307692307</v>
      </c>
      <c r="AD292" s="175">
        <v>182.69230769230768</v>
      </c>
      <c r="AE292" s="175">
        <v>192.30769230769229</v>
      </c>
      <c r="AF292" s="175">
        <v>201.92307692307691</v>
      </c>
      <c r="AG292" s="175">
        <v>211.53846153846152</v>
      </c>
      <c r="AH292" s="186"/>
      <c r="AI292" s="134"/>
      <c r="AJ292" s="129"/>
      <c r="AK292" s="73"/>
      <c r="AL292" s="75"/>
      <c r="AM292" s="119">
        <v>186.04651162790699</v>
      </c>
      <c r="AN292" s="99">
        <v>197.67441860465118</v>
      </c>
      <c r="AO292" s="99">
        <v>209.30232558139537</v>
      </c>
      <c r="AP292" s="99">
        <v>220.93023255813955</v>
      </c>
      <c r="AQ292" s="99">
        <v>232.55813953488374</v>
      </c>
      <c r="AR292" s="99">
        <v>244.18604651162792</v>
      </c>
      <c r="AS292" s="99">
        <v>255.81395348837211</v>
      </c>
      <c r="AT292" s="52" t="s">
        <v>459</v>
      </c>
      <c r="AU292" s="70" t="s">
        <v>654</v>
      </c>
      <c r="AV292" s="52" t="s">
        <v>458</v>
      </c>
      <c r="AW292" s="52" t="s">
        <v>655</v>
      </c>
      <c r="AX292" s="72"/>
      <c r="AY292" s="80"/>
    </row>
    <row r="293" spans="1:51" ht="15" x14ac:dyDescent="0.2">
      <c r="A293" s="772"/>
      <c r="B293" s="107" t="s">
        <v>394</v>
      </c>
      <c r="C293" s="88">
        <v>179</v>
      </c>
      <c r="D293" s="49">
        <v>216</v>
      </c>
      <c r="E293" s="89">
        <v>63</v>
      </c>
      <c r="F293" s="63">
        <v>2.82</v>
      </c>
      <c r="G293" s="61">
        <v>47.155575675267848</v>
      </c>
      <c r="H293" s="62">
        <v>0.84206385134406869</v>
      </c>
      <c r="I293" s="165">
        <v>2.8412698412698414</v>
      </c>
      <c r="J293" s="61">
        <v>148.48114525139664</v>
      </c>
      <c r="K293" s="166">
        <v>51.779663961829641</v>
      </c>
      <c r="L293" s="122">
        <v>-7.5424969041991315E-3</v>
      </c>
      <c r="M293" s="167">
        <v>0.34611828710485232</v>
      </c>
      <c r="N293" s="82" t="s">
        <v>4</v>
      </c>
      <c r="O293" s="54" t="s">
        <v>4</v>
      </c>
      <c r="P293" s="82" t="s">
        <v>27</v>
      </c>
      <c r="Q293" s="49">
        <v>375</v>
      </c>
      <c r="R293" s="49">
        <v>400</v>
      </c>
      <c r="S293" s="49">
        <v>425</v>
      </c>
      <c r="T293" s="49">
        <v>450</v>
      </c>
      <c r="U293" s="49">
        <v>475</v>
      </c>
      <c r="V293" s="49">
        <v>500</v>
      </c>
      <c r="W293" s="49">
        <v>525</v>
      </c>
      <c r="X293" s="50" t="s">
        <v>321</v>
      </c>
      <c r="Y293" s="115"/>
      <c r="Z293" s="119">
        <v>134.61538461538461</v>
      </c>
      <c r="AA293" s="99">
        <v>144.23076923076923</v>
      </c>
      <c r="AB293" s="99">
        <v>153.84615384615384</v>
      </c>
      <c r="AC293" s="99">
        <v>163.46153846153845</v>
      </c>
      <c r="AD293" s="99">
        <v>173.07692307692307</v>
      </c>
      <c r="AE293" s="99">
        <v>182.69230769230768</v>
      </c>
      <c r="AF293" s="99">
        <v>192.30769230769229</v>
      </c>
      <c r="AG293" s="99">
        <v>201.92307692307691</v>
      </c>
      <c r="AH293" s="50" t="s">
        <v>331</v>
      </c>
      <c r="AI293" s="134"/>
      <c r="AJ293" s="129"/>
      <c r="AK293" s="73"/>
      <c r="AL293" s="75"/>
      <c r="AM293" s="119">
        <v>174.41860465116281</v>
      </c>
      <c r="AN293" s="99">
        <v>186.04651162790699</v>
      </c>
      <c r="AO293" s="99">
        <v>197.67441860465118</v>
      </c>
      <c r="AP293" s="99">
        <v>209.30232558139537</v>
      </c>
      <c r="AQ293" s="99">
        <v>220.93023255813955</v>
      </c>
      <c r="AR293" s="99">
        <v>232.55813953488374</v>
      </c>
      <c r="AS293" s="99">
        <v>244.18604651162792</v>
      </c>
      <c r="AT293" s="52" t="s">
        <v>460</v>
      </c>
      <c r="AU293" s="70" t="s">
        <v>654</v>
      </c>
      <c r="AV293" s="52" t="s">
        <v>461</v>
      </c>
      <c r="AW293" s="52" t="s">
        <v>655</v>
      </c>
      <c r="AX293" s="72"/>
      <c r="AY293" s="80"/>
    </row>
    <row r="294" spans="1:51" ht="15" x14ac:dyDescent="0.2">
      <c r="A294" s="772"/>
      <c r="B294" s="41" t="s">
        <v>232</v>
      </c>
      <c r="C294" s="88">
        <v>180</v>
      </c>
      <c r="D294" s="49">
        <v>216</v>
      </c>
      <c r="E294" s="89">
        <v>63</v>
      </c>
      <c r="F294" s="64">
        <v>2.8346456692913384</v>
      </c>
      <c r="G294" s="61">
        <v>46.66956018518519</v>
      </c>
      <c r="H294" s="62">
        <v>0.83338500330687837</v>
      </c>
      <c r="I294" s="165">
        <v>2.8571428571428572</v>
      </c>
      <c r="J294" s="61">
        <v>147.65625</v>
      </c>
      <c r="K294" s="166">
        <v>51.924098451489741</v>
      </c>
      <c r="L294" s="122">
        <v>-7.9365079365080124E-3</v>
      </c>
      <c r="M294" s="167">
        <v>0.34888633080266068</v>
      </c>
      <c r="N294" s="82" t="s">
        <v>303</v>
      </c>
      <c r="O294" s="54" t="s">
        <v>303</v>
      </c>
      <c r="P294" s="82" t="s">
        <v>19</v>
      </c>
      <c r="Q294" s="49">
        <v>375</v>
      </c>
      <c r="R294" s="49">
        <v>400</v>
      </c>
      <c r="S294" s="49">
        <v>425</v>
      </c>
      <c r="T294" s="49">
        <v>450</v>
      </c>
      <c r="U294" s="49">
        <v>475</v>
      </c>
      <c r="V294" s="49">
        <v>500</v>
      </c>
      <c r="W294" s="49">
        <v>525</v>
      </c>
      <c r="X294" s="50" t="s">
        <v>321</v>
      </c>
      <c r="Y294" s="115"/>
      <c r="Z294" s="119">
        <v>134.61538461538461</v>
      </c>
      <c r="AA294" s="99">
        <v>144.23076923076923</v>
      </c>
      <c r="AB294" s="99">
        <v>153.84615384615384</v>
      </c>
      <c r="AC294" s="99">
        <v>163.46153846153845</v>
      </c>
      <c r="AD294" s="99">
        <v>173.07692307692307</v>
      </c>
      <c r="AE294" s="99">
        <v>182.69230769230768</v>
      </c>
      <c r="AF294" s="99">
        <v>192.30769230769229</v>
      </c>
      <c r="AG294" s="99">
        <v>201.92307692307691</v>
      </c>
      <c r="AH294" s="50" t="s">
        <v>331</v>
      </c>
      <c r="AI294" s="134" t="s">
        <v>291</v>
      </c>
      <c r="AJ294" s="129">
        <v>17</v>
      </c>
      <c r="AK294" s="73">
        <v>17</v>
      </c>
      <c r="AL294" s="75">
        <v>10</v>
      </c>
      <c r="AM294" s="119">
        <v>174.41860465116281</v>
      </c>
      <c r="AN294" s="99">
        <v>186.04651162790699</v>
      </c>
      <c r="AO294" s="99">
        <v>197.67441860465118</v>
      </c>
      <c r="AP294" s="99">
        <v>209.30232558139537</v>
      </c>
      <c r="AQ294" s="99">
        <v>220.93023255813955</v>
      </c>
      <c r="AR294" s="99">
        <v>232.55813953488374</v>
      </c>
      <c r="AS294" s="99">
        <v>244.18604651162792</v>
      </c>
      <c r="AT294" s="52" t="s">
        <v>460</v>
      </c>
      <c r="AU294" s="70" t="s">
        <v>654</v>
      </c>
      <c r="AV294" s="52" t="s">
        <v>461</v>
      </c>
      <c r="AW294" s="52" t="s">
        <v>655</v>
      </c>
      <c r="AX294" s="52"/>
      <c r="AY294" s="54"/>
    </row>
    <row r="295" spans="1:51" ht="15" x14ac:dyDescent="0.2">
      <c r="A295" s="772"/>
      <c r="B295" s="41" t="s">
        <v>233</v>
      </c>
      <c r="C295" s="88">
        <v>254</v>
      </c>
      <c r="D295" s="49">
        <v>222</v>
      </c>
      <c r="E295" s="89">
        <v>70</v>
      </c>
      <c r="F295" s="63">
        <v>3.85</v>
      </c>
      <c r="G295" s="61">
        <v>32.045876201720354</v>
      </c>
      <c r="H295" s="62">
        <v>0.57224778931643494</v>
      </c>
      <c r="I295" s="165">
        <v>3.6285714285714286</v>
      </c>
      <c r="J295" s="61">
        <v>163.63188976377953</v>
      </c>
      <c r="K295" s="166">
        <v>61.680739295180302</v>
      </c>
      <c r="L295" s="122">
        <v>5.7513914656771824E-2</v>
      </c>
      <c r="M295" s="167">
        <v>0.39995089900874803</v>
      </c>
      <c r="N295" s="82" t="s">
        <v>4</v>
      </c>
      <c r="O295" s="54" t="s">
        <v>4</v>
      </c>
      <c r="P295" s="82" t="s">
        <v>28</v>
      </c>
      <c r="Q295" s="49">
        <v>475</v>
      </c>
      <c r="R295" s="49">
        <v>500</v>
      </c>
      <c r="S295" s="49">
        <v>525</v>
      </c>
      <c r="T295" s="49">
        <v>550</v>
      </c>
      <c r="U295" s="49">
        <v>575</v>
      </c>
      <c r="V295" s="49">
        <v>600</v>
      </c>
      <c r="W295" s="49">
        <v>625</v>
      </c>
      <c r="X295" s="50" t="s">
        <v>322</v>
      </c>
      <c r="Y295" s="114" t="s">
        <v>323</v>
      </c>
      <c r="Z295" s="119">
        <v>178.57142857142858</v>
      </c>
      <c r="AA295" s="99">
        <v>188.49206349206349</v>
      </c>
      <c r="AB295" s="99">
        <v>198.4126984126984</v>
      </c>
      <c r="AC295" s="99">
        <v>208.33333333333334</v>
      </c>
      <c r="AD295" s="99">
        <v>218.25396825396825</v>
      </c>
      <c r="AE295" s="99">
        <v>228.17460317460316</v>
      </c>
      <c r="AF295" s="99">
        <v>238.0952380952381</v>
      </c>
      <c r="AG295" s="99">
        <v>248.01587301587301</v>
      </c>
      <c r="AH295" s="50" t="s">
        <v>330</v>
      </c>
      <c r="AI295" s="134" t="s">
        <v>291</v>
      </c>
      <c r="AJ295" s="129">
        <v>15</v>
      </c>
      <c r="AK295" s="73">
        <v>10</v>
      </c>
      <c r="AL295" s="75">
        <v>10</v>
      </c>
      <c r="AM295" s="119">
        <v>220.93023255813955</v>
      </c>
      <c r="AN295" s="99">
        <v>232.55813953488374</v>
      </c>
      <c r="AO295" s="99">
        <v>244.18604651162792</v>
      </c>
      <c r="AP295" s="99">
        <v>255.81395348837211</v>
      </c>
      <c r="AQ295" s="99">
        <v>267.44186046511629</v>
      </c>
      <c r="AR295" s="99">
        <v>279.06976744186045</v>
      </c>
      <c r="AS295" s="99">
        <v>290.69767441860466</v>
      </c>
      <c r="AT295" s="52" t="s">
        <v>464</v>
      </c>
      <c r="AU295" s="70" t="s">
        <v>654</v>
      </c>
      <c r="AV295" s="52" t="s">
        <v>465</v>
      </c>
      <c r="AW295" s="52" t="s">
        <v>656</v>
      </c>
      <c r="AX295" s="52"/>
      <c r="AY295" s="54"/>
    </row>
    <row r="296" spans="1:51" ht="15" x14ac:dyDescent="0.2">
      <c r="A296" s="772"/>
      <c r="B296" s="41" t="s">
        <v>523</v>
      </c>
      <c r="C296" s="88">
        <v>215</v>
      </c>
      <c r="D296" s="49">
        <v>240</v>
      </c>
      <c r="E296" s="89">
        <v>76</v>
      </c>
      <c r="F296" s="63">
        <v>3.25</v>
      </c>
      <c r="G296" s="61">
        <v>33.136094674556212</v>
      </c>
      <c r="H296" s="62">
        <v>0.59171597633136097</v>
      </c>
      <c r="I296" s="165">
        <v>2.8289473684210527</v>
      </c>
      <c r="J296" s="61">
        <v>167.90697674418604</v>
      </c>
      <c r="K296" s="166">
        <v>56.748180587574794</v>
      </c>
      <c r="L296" s="122">
        <v>0.12955465587044535</v>
      </c>
      <c r="M296" s="167">
        <v>0.38827702507288014</v>
      </c>
      <c r="N296" s="82" t="s">
        <v>4</v>
      </c>
      <c r="O296" s="54" t="s">
        <v>4</v>
      </c>
      <c r="P296" s="82" t="s">
        <v>28</v>
      </c>
      <c r="Q296" s="49">
        <v>350</v>
      </c>
      <c r="R296" s="49">
        <v>375</v>
      </c>
      <c r="S296" s="49">
        <v>400</v>
      </c>
      <c r="T296" s="49">
        <v>425</v>
      </c>
      <c r="U296" s="49">
        <v>450</v>
      </c>
      <c r="V296" s="49">
        <v>475</v>
      </c>
      <c r="W296" s="49">
        <v>500</v>
      </c>
      <c r="X296" s="50" t="s">
        <v>324</v>
      </c>
      <c r="Y296" s="114" t="s">
        <v>325</v>
      </c>
      <c r="Z296" s="119">
        <v>137.13080168776369</v>
      </c>
      <c r="AA296" s="99">
        <v>147.67932489451476</v>
      </c>
      <c r="AB296" s="99">
        <v>158.22784810126581</v>
      </c>
      <c r="AC296" s="99">
        <v>168.77637130801688</v>
      </c>
      <c r="AD296" s="99">
        <v>179.32489451476792</v>
      </c>
      <c r="AE296" s="99">
        <v>189.87341772151899</v>
      </c>
      <c r="AF296" s="99">
        <v>200.42194092827003</v>
      </c>
      <c r="AG296" s="99">
        <v>210.97046413502107</v>
      </c>
      <c r="AH296" s="50" t="s">
        <v>329</v>
      </c>
      <c r="AI296" s="134" t="s">
        <v>291</v>
      </c>
      <c r="AJ296" s="129">
        <v>17</v>
      </c>
      <c r="AK296" s="73">
        <v>17</v>
      </c>
      <c r="AL296" s="75">
        <v>18</v>
      </c>
      <c r="AM296" s="174">
        <v>162.79069767441862</v>
      </c>
      <c r="AN296" s="175">
        <v>174.41860465116281</v>
      </c>
      <c r="AO296" s="175">
        <v>186.04651162790699</v>
      </c>
      <c r="AP296" s="175">
        <v>197.67441860465118</v>
      </c>
      <c r="AQ296" s="175">
        <v>209.30232558139537</v>
      </c>
      <c r="AR296" s="175">
        <v>220.93023255813955</v>
      </c>
      <c r="AS296" s="175">
        <v>232.55813953488374</v>
      </c>
      <c r="AT296" s="76"/>
      <c r="AU296" s="176" t="s">
        <v>654</v>
      </c>
      <c r="AV296" s="76"/>
      <c r="AW296" s="177" t="s">
        <v>657</v>
      </c>
      <c r="AX296" s="52"/>
      <c r="AY296" s="54"/>
    </row>
    <row r="297" spans="1:51" ht="15" x14ac:dyDescent="0.2">
      <c r="A297" s="772"/>
      <c r="B297" s="41" t="s">
        <v>524</v>
      </c>
      <c r="C297" s="88">
        <v>254</v>
      </c>
      <c r="D297" s="49">
        <v>240</v>
      </c>
      <c r="E297" s="89">
        <v>76</v>
      </c>
      <c r="F297" s="63">
        <v>3.8</v>
      </c>
      <c r="G297" s="61">
        <v>29.43213296398892</v>
      </c>
      <c r="H297" s="62">
        <v>0.52557380292837352</v>
      </c>
      <c r="I297" s="165">
        <v>3.3421052631578947</v>
      </c>
      <c r="J297" s="61">
        <v>172.58155230596176</v>
      </c>
      <c r="K297" s="166">
        <v>61.680739295180302</v>
      </c>
      <c r="L297" s="122">
        <v>0.12049861495844873</v>
      </c>
      <c r="M297" s="167">
        <v>0.40636722359177613</v>
      </c>
      <c r="N297" s="82" t="s">
        <v>4</v>
      </c>
      <c r="O297" s="54" t="s">
        <v>4</v>
      </c>
      <c r="P297" s="82" t="s">
        <v>28</v>
      </c>
      <c r="Q297" s="49">
        <v>425</v>
      </c>
      <c r="R297" s="49">
        <v>450</v>
      </c>
      <c r="S297" s="49">
        <v>475</v>
      </c>
      <c r="T297" s="49">
        <v>500</v>
      </c>
      <c r="U297" s="49">
        <v>525</v>
      </c>
      <c r="V297" s="49">
        <v>550</v>
      </c>
      <c r="W297" s="49">
        <v>575</v>
      </c>
      <c r="X297" s="50" t="s">
        <v>324</v>
      </c>
      <c r="Y297" s="114" t="s">
        <v>325</v>
      </c>
      <c r="Z297" s="119">
        <v>168.77637130801688</v>
      </c>
      <c r="AA297" s="99">
        <v>179.32489451476792</v>
      </c>
      <c r="AB297" s="99">
        <v>189.87341772151899</v>
      </c>
      <c r="AC297" s="99">
        <v>200.42194092827003</v>
      </c>
      <c r="AD297" s="99">
        <v>210.97046413502107</v>
      </c>
      <c r="AE297" s="99">
        <v>221.51898734177215</v>
      </c>
      <c r="AF297" s="99">
        <v>232.06751054852319</v>
      </c>
      <c r="AG297" s="99">
        <v>242.61603375527426</v>
      </c>
      <c r="AH297" s="50" t="s">
        <v>329</v>
      </c>
      <c r="AI297" s="134" t="s">
        <v>291</v>
      </c>
      <c r="AJ297" s="129">
        <v>15</v>
      </c>
      <c r="AK297" s="73">
        <v>10</v>
      </c>
      <c r="AL297" s="75">
        <v>10</v>
      </c>
      <c r="AM297" s="174">
        <v>197.67441860465118</v>
      </c>
      <c r="AN297" s="175">
        <v>209.30232558139537</v>
      </c>
      <c r="AO297" s="175">
        <v>220.93023255813955</v>
      </c>
      <c r="AP297" s="175">
        <v>232.55813953488374</v>
      </c>
      <c r="AQ297" s="175">
        <v>244.18604651162792</v>
      </c>
      <c r="AR297" s="175">
        <v>255.81395348837211</v>
      </c>
      <c r="AS297" s="175">
        <v>267.44186046511629</v>
      </c>
      <c r="AT297" s="76"/>
      <c r="AU297" s="176" t="s">
        <v>654</v>
      </c>
      <c r="AV297" s="76"/>
      <c r="AW297" s="177" t="s">
        <v>656</v>
      </c>
      <c r="AX297" s="52"/>
      <c r="AY297" s="54"/>
    </row>
    <row r="298" spans="1:51" ht="15" x14ac:dyDescent="0.2">
      <c r="A298" s="772"/>
      <c r="B298" s="41" t="s">
        <v>234</v>
      </c>
      <c r="C298" s="88">
        <v>203.2</v>
      </c>
      <c r="D298" s="49">
        <v>222</v>
      </c>
      <c r="E298" s="89">
        <v>70</v>
      </c>
      <c r="F298" s="63">
        <v>3.4</v>
      </c>
      <c r="G298" s="61">
        <v>32.439446366782008</v>
      </c>
      <c r="H298" s="62">
        <v>0.57927582797825017</v>
      </c>
      <c r="I298" s="165">
        <v>2.9028571428571426</v>
      </c>
      <c r="J298" s="61">
        <v>161.47883858267718</v>
      </c>
      <c r="K298" s="166">
        <v>55.168930386586247</v>
      </c>
      <c r="L298" s="122">
        <v>0.14621848739495805</v>
      </c>
      <c r="M298" s="167">
        <v>0.4001586417373722</v>
      </c>
      <c r="N298" s="82" t="s">
        <v>4</v>
      </c>
      <c r="O298" s="54" t="s">
        <v>4</v>
      </c>
      <c r="P298" s="82" t="s">
        <v>19</v>
      </c>
      <c r="Q298" s="49">
        <v>375</v>
      </c>
      <c r="R298" s="49">
        <v>400</v>
      </c>
      <c r="S298" s="49">
        <v>425</v>
      </c>
      <c r="T298" s="49">
        <v>450</v>
      </c>
      <c r="U298" s="49">
        <v>475</v>
      </c>
      <c r="V298" s="49">
        <v>500</v>
      </c>
      <c r="W298" s="49">
        <v>525</v>
      </c>
      <c r="X298" s="50" t="s">
        <v>322</v>
      </c>
      <c r="Y298" s="114" t="s">
        <v>323</v>
      </c>
      <c r="Z298" s="119">
        <v>138.88888888888889</v>
      </c>
      <c r="AA298" s="99">
        <v>148.8095238095238</v>
      </c>
      <c r="AB298" s="99">
        <v>158.73015873015873</v>
      </c>
      <c r="AC298" s="99">
        <v>168.65079365079364</v>
      </c>
      <c r="AD298" s="99">
        <v>178.57142857142858</v>
      </c>
      <c r="AE298" s="99">
        <v>188.49206349206349</v>
      </c>
      <c r="AF298" s="99">
        <v>198.4126984126984</v>
      </c>
      <c r="AG298" s="99">
        <v>208.33333333333334</v>
      </c>
      <c r="AH298" s="50" t="s">
        <v>330</v>
      </c>
      <c r="AI298" s="134" t="s">
        <v>291</v>
      </c>
      <c r="AJ298" s="129">
        <v>17</v>
      </c>
      <c r="AK298" s="73">
        <v>17</v>
      </c>
      <c r="AL298" s="75">
        <v>10</v>
      </c>
      <c r="AM298" s="119">
        <v>174.41860465116281</v>
      </c>
      <c r="AN298" s="99">
        <v>186.04651162790699</v>
      </c>
      <c r="AO298" s="99">
        <v>197.67441860465118</v>
      </c>
      <c r="AP298" s="99">
        <v>209.30232558139537</v>
      </c>
      <c r="AQ298" s="99">
        <v>220.93023255813955</v>
      </c>
      <c r="AR298" s="99">
        <v>232.55813953488374</v>
      </c>
      <c r="AS298" s="99">
        <v>244.18604651162792</v>
      </c>
      <c r="AT298" s="52" t="s">
        <v>464</v>
      </c>
      <c r="AU298" s="70" t="s">
        <v>654</v>
      </c>
      <c r="AV298" s="52" t="s">
        <v>465</v>
      </c>
      <c r="AW298" s="52" t="s">
        <v>656</v>
      </c>
      <c r="AX298" s="52"/>
      <c r="AY298" s="54"/>
    </row>
    <row r="299" spans="1:51" ht="15" x14ac:dyDescent="0.2">
      <c r="A299" s="739"/>
      <c r="B299" s="41" t="s">
        <v>235</v>
      </c>
      <c r="C299" s="88">
        <v>215</v>
      </c>
      <c r="D299" s="49">
        <v>222</v>
      </c>
      <c r="E299" s="89">
        <v>70</v>
      </c>
      <c r="F299" s="63">
        <v>3.07</v>
      </c>
      <c r="G299" s="61">
        <v>37.13567252702947</v>
      </c>
      <c r="H299" s="62">
        <v>0.66313700941124054</v>
      </c>
      <c r="I299" s="165">
        <v>3.0714285714285716</v>
      </c>
      <c r="J299" s="61">
        <v>142.44186046511626</v>
      </c>
      <c r="K299" s="166">
        <v>56.748180587574794</v>
      </c>
      <c r="L299" s="122">
        <v>-4.6533271288983023E-4</v>
      </c>
      <c r="M299" s="167">
        <v>0.39821009006595337</v>
      </c>
      <c r="N299" s="82" t="s">
        <v>4</v>
      </c>
      <c r="O299" s="54" t="s">
        <v>4</v>
      </c>
      <c r="P299" s="82" t="s">
        <v>19</v>
      </c>
      <c r="Q299" s="49">
        <v>350</v>
      </c>
      <c r="R299" s="49">
        <v>375</v>
      </c>
      <c r="S299" s="49">
        <v>400</v>
      </c>
      <c r="T299" s="49">
        <v>425</v>
      </c>
      <c r="U299" s="49">
        <v>450</v>
      </c>
      <c r="V299" s="49">
        <v>475</v>
      </c>
      <c r="W299" s="49">
        <v>500</v>
      </c>
      <c r="X299" s="50" t="s">
        <v>322</v>
      </c>
      <c r="Y299" s="114" t="s">
        <v>323</v>
      </c>
      <c r="Z299" s="119">
        <v>128.96825396825398</v>
      </c>
      <c r="AA299" s="99">
        <v>138.88888888888889</v>
      </c>
      <c r="AB299" s="99">
        <v>148.8095238095238</v>
      </c>
      <c r="AC299" s="99">
        <v>158.73015873015873</v>
      </c>
      <c r="AD299" s="99">
        <v>168.65079365079364</v>
      </c>
      <c r="AE299" s="99">
        <v>178.57142857142858</v>
      </c>
      <c r="AF299" s="99">
        <v>188.49206349206349</v>
      </c>
      <c r="AG299" s="99">
        <v>198.4126984126984</v>
      </c>
      <c r="AH299" s="50" t="s">
        <v>330</v>
      </c>
      <c r="AI299" s="134" t="s">
        <v>291</v>
      </c>
      <c r="AJ299" s="129">
        <v>17</v>
      </c>
      <c r="AK299" s="73">
        <v>17</v>
      </c>
      <c r="AL299" s="75">
        <v>10</v>
      </c>
      <c r="AM299" s="119">
        <v>162.79069767441862</v>
      </c>
      <c r="AN299" s="99">
        <v>174.41860465116281</v>
      </c>
      <c r="AO299" s="99">
        <v>186.04651162790699</v>
      </c>
      <c r="AP299" s="99">
        <v>197.67441860465118</v>
      </c>
      <c r="AQ299" s="99">
        <v>209.30232558139537</v>
      </c>
      <c r="AR299" s="99">
        <v>220.93023255813955</v>
      </c>
      <c r="AS299" s="99">
        <v>232.55813953488374</v>
      </c>
      <c r="AT299" s="52" t="s">
        <v>464</v>
      </c>
      <c r="AU299" s="70" t="s">
        <v>654</v>
      </c>
      <c r="AV299" s="52" t="s">
        <v>465</v>
      </c>
      <c r="AW299" s="52" t="s">
        <v>655</v>
      </c>
      <c r="AX299" s="52"/>
      <c r="AY299" s="54"/>
    </row>
    <row r="300" spans="1:51" ht="15" x14ac:dyDescent="0.2">
      <c r="A300" s="741" t="s">
        <v>158</v>
      </c>
      <c r="B300" s="107" t="s">
        <v>395</v>
      </c>
      <c r="C300" s="88">
        <v>140</v>
      </c>
      <c r="D300" s="49">
        <v>200</v>
      </c>
      <c r="E300" s="89">
        <v>57</v>
      </c>
      <c r="F300" s="63">
        <v>2.96</v>
      </c>
      <c r="G300" s="61">
        <v>45.653761869978091</v>
      </c>
      <c r="H300" s="62">
        <v>0.81524574767818014</v>
      </c>
      <c r="I300" s="165">
        <v>2.4561403508771931</v>
      </c>
      <c r="J300" s="61">
        <v>165.76530612244898</v>
      </c>
      <c r="K300" s="166">
        <v>45.792750517958623</v>
      </c>
      <c r="L300" s="122">
        <v>0.1702228544333807</v>
      </c>
      <c r="M300" s="167">
        <v>0.33292133008143954</v>
      </c>
      <c r="N300" s="82" t="s">
        <v>4</v>
      </c>
      <c r="O300" s="54" t="s">
        <v>4</v>
      </c>
      <c r="P300" s="182"/>
      <c r="Q300" s="177">
        <v>400</v>
      </c>
      <c r="R300" s="177">
        <v>425</v>
      </c>
      <c r="S300" s="177">
        <v>450</v>
      </c>
      <c r="T300" s="177">
        <v>475</v>
      </c>
      <c r="U300" s="177">
        <v>500</v>
      </c>
      <c r="V300" s="177">
        <v>525</v>
      </c>
      <c r="W300" s="177">
        <v>550</v>
      </c>
      <c r="X300" s="60"/>
      <c r="Y300" s="115"/>
      <c r="Z300" s="183"/>
      <c r="AA300" s="184"/>
      <c r="AB300" s="184"/>
      <c r="AC300" s="184"/>
      <c r="AD300" s="184"/>
      <c r="AE300" s="184"/>
      <c r="AF300" s="184"/>
      <c r="AG300" s="184"/>
      <c r="AH300" s="60"/>
      <c r="AI300" s="134"/>
      <c r="AJ300" s="129"/>
      <c r="AK300" s="73"/>
      <c r="AL300" s="75"/>
      <c r="AM300" s="119">
        <v>186.04651162790699</v>
      </c>
      <c r="AN300" s="99">
        <v>197.67441860465118</v>
      </c>
      <c r="AO300" s="99">
        <v>209.30232558139537</v>
      </c>
      <c r="AP300" s="99">
        <v>220.93023255813955</v>
      </c>
      <c r="AQ300" s="99">
        <v>232.55813953488374</v>
      </c>
      <c r="AR300" s="99">
        <v>244.18604651162792</v>
      </c>
      <c r="AS300" s="99">
        <v>255.81395348837211</v>
      </c>
      <c r="AT300" s="52" t="s">
        <v>459</v>
      </c>
      <c r="AU300" s="70" t="s">
        <v>654</v>
      </c>
      <c r="AV300" s="52" t="s">
        <v>458</v>
      </c>
      <c r="AW300" s="52" t="s">
        <v>657</v>
      </c>
      <c r="AX300" s="72"/>
      <c r="AY300" s="80"/>
    </row>
    <row r="301" spans="1:51" ht="15" x14ac:dyDescent="0.2">
      <c r="A301" s="741"/>
      <c r="B301" s="41" t="s">
        <v>159</v>
      </c>
      <c r="C301" s="88">
        <v>220</v>
      </c>
      <c r="D301" s="49">
        <v>240</v>
      </c>
      <c r="E301" s="89">
        <v>76</v>
      </c>
      <c r="F301" s="63">
        <v>3.2</v>
      </c>
      <c r="G301" s="61">
        <v>34.179687499999993</v>
      </c>
      <c r="H301" s="62">
        <v>0.61035156249999989</v>
      </c>
      <c r="I301" s="165">
        <v>2.8947368421052633</v>
      </c>
      <c r="J301" s="61">
        <v>164.09090909090909</v>
      </c>
      <c r="K301" s="166">
        <v>57.404250713688434</v>
      </c>
      <c r="L301" s="122">
        <v>9.5394736842105282E-2</v>
      </c>
      <c r="M301" s="167">
        <v>0.38672337322905892</v>
      </c>
      <c r="N301" s="82" t="s">
        <v>4</v>
      </c>
      <c r="O301" s="54" t="s">
        <v>4</v>
      </c>
      <c r="P301" s="82" t="s">
        <v>27</v>
      </c>
      <c r="Q301" s="49">
        <v>350</v>
      </c>
      <c r="R301" s="49">
        <v>375</v>
      </c>
      <c r="S301" s="49">
        <v>400</v>
      </c>
      <c r="T301" s="49">
        <v>425</v>
      </c>
      <c r="U301" s="49">
        <v>450</v>
      </c>
      <c r="V301" s="49">
        <v>475</v>
      </c>
      <c r="W301" s="49">
        <v>500</v>
      </c>
      <c r="X301" s="50" t="s">
        <v>324</v>
      </c>
      <c r="Y301" s="114" t="s">
        <v>325</v>
      </c>
      <c r="Z301" s="119">
        <v>137.13080168776369</v>
      </c>
      <c r="AA301" s="99">
        <v>147.67932489451476</v>
      </c>
      <c r="AB301" s="99">
        <v>158.22784810126581</v>
      </c>
      <c r="AC301" s="99">
        <v>168.77637130801688</v>
      </c>
      <c r="AD301" s="99">
        <v>179.32489451476792</v>
      </c>
      <c r="AE301" s="99">
        <v>189.87341772151899</v>
      </c>
      <c r="AF301" s="99">
        <v>200.42194092827003</v>
      </c>
      <c r="AG301" s="99">
        <v>210.97046413502107</v>
      </c>
      <c r="AH301" s="50" t="s">
        <v>329</v>
      </c>
      <c r="AI301" s="134" t="s">
        <v>291</v>
      </c>
      <c r="AJ301" s="129">
        <v>12</v>
      </c>
      <c r="AK301" s="73">
        <v>17</v>
      </c>
      <c r="AL301" s="75">
        <v>12</v>
      </c>
      <c r="AM301" s="174">
        <v>162.79069767441862</v>
      </c>
      <c r="AN301" s="175">
        <v>174.41860465116281</v>
      </c>
      <c r="AO301" s="175">
        <v>186.04651162790699</v>
      </c>
      <c r="AP301" s="175">
        <v>197.67441860465118</v>
      </c>
      <c r="AQ301" s="175">
        <v>209.30232558139537</v>
      </c>
      <c r="AR301" s="175">
        <v>220.93023255813955</v>
      </c>
      <c r="AS301" s="175">
        <v>232.55813953488374</v>
      </c>
      <c r="AT301" s="76"/>
      <c r="AU301" s="176" t="s">
        <v>654</v>
      </c>
      <c r="AV301" s="76"/>
      <c r="AW301" s="177" t="s">
        <v>657</v>
      </c>
      <c r="AX301" s="52"/>
      <c r="AY301" s="54"/>
    </row>
    <row r="302" spans="1:51" ht="15" x14ac:dyDescent="0.2">
      <c r="A302" s="738" t="s">
        <v>192</v>
      </c>
      <c r="B302" s="41" t="s">
        <v>604</v>
      </c>
      <c r="C302" s="88">
        <v>170</v>
      </c>
      <c r="D302" s="49">
        <v>216</v>
      </c>
      <c r="E302" s="89">
        <v>63</v>
      </c>
      <c r="F302" s="63">
        <v>2.61</v>
      </c>
      <c r="G302" s="61">
        <v>47.709223293844779</v>
      </c>
      <c r="H302" s="62">
        <v>0.85195041596151388</v>
      </c>
      <c r="I302" s="165">
        <v>2.6984126984126986</v>
      </c>
      <c r="J302" s="61">
        <v>135.49632352941177</v>
      </c>
      <c r="K302" s="166">
        <v>50.461153375641345</v>
      </c>
      <c r="L302" s="122">
        <v>-3.3874597092988019E-2</v>
      </c>
      <c r="M302" s="167">
        <v>0.36021500255842431</v>
      </c>
      <c r="N302" s="88" t="s">
        <v>4</v>
      </c>
      <c r="O302" s="89" t="s">
        <v>4</v>
      </c>
      <c r="P302" s="182"/>
      <c r="Q302" s="177">
        <v>325</v>
      </c>
      <c r="R302" s="177">
        <v>350</v>
      </c>
      <c r="S302" s="177">
        <v>375</v>
      </c>
      <c r="T302" s="177">
        <v>400</v>
      </c>
      <c r="U302" s="177">
        <v>425</v>
      </c>
      <c r="V302" s="177">
        <v>450</v>
      </c>
      <c r="W302" s="177">
        <v>475</v>
      </c>
      <c r="X302" s="60"/>
      <c r="Y302" s="115"/>
      <c r="Z302" s="119">
        <v>126.58227848101265</v>
      </c>
      <c r="AA302" s="99">
        <v>137.13080168776369</v>
      </c>
      <c r="AB302" s="99">
        <v>147.67932489451476</v>
      </c>
      <c r="AC302" s="99">
        <v>158.22784810126581</v>
      </c>
      <c r="AD302" s="99">
        <v>168.77637130801688</v>
      </c>
      <c r="AE302" s="99">
        <v>179.32489451476792</v>
      </c>
      <c r="AF302" s="99">
        <v>189.87341772151899</v>
      </c>
      <c r="AG302" s="99">
        <v>200.42194092827003</v>
      </c>
      <c r="AH302" s="50" t="s">
        <v>331</v>
      </c>
      <c r="AI302" s="134"/>
      <c r="AJ302" s="129"/>
      <c r="AK302" s="73"/>
      <c r="AL302" s="75"/>
      <c r="AM302" s="90">
        <v>151.16279069767444</v>
      </c>
      <c r="AN302" s="148">
        <v>162.79069767441862</v>
      </c>
      <c r="AO302" s="148">
        <v>174.41860465116281</v>
      </c>
      <c r="AP302" s="148">
        <v>186.04651162790699</v>
      </c>
      <c r="AQ302" s="148">
        <v>197.67441860465118</v>
      </c>
      <c r="AR302" s="148">
        <v>209.30232558139537</v>
      </c>
      <c r="AS302" s="148">
        <v>220.93023255813955</v>
      </c>
      <c r="AT302" s="52" t="s">
        <v>460</v>
      </c>
      <c r="AU302" s="155" t="s">
        <v>654</v>
      </c>
      <c r="AV302" s="52" t="s">
        <v>461</v>
      </c>
      <c r="AW302" s="49" t="s">
        <v>655</v>
      </c>
      <c r="AX302" s="52"/>
      <c r="AY302" s="54"/>
    </row>
    <row r="303" spans="1:51" ht="15" x14ac:dyDescent="0.2">
      <c r="A303" s="772"/>
      <c r="B303" s="41" t="s">
        <v>236</v>
      </c>
      <c r="C303" s="88">
        <v>180</v>
      </c>
      <c r="D303" s="49">
        <v>222</v>
      </c>
      <c r="E303" s="89">
        <v>70</v>
      </c>
      <c r="F303" s="63">
        <v>2.65</v>
      </c>
      <c r="G303" s="61">
        <v>39.15984336062656</v>
      </c>
      <c r="H303" s="62">
        <v>0.69928291715404567</v>
      </c>
      <c r="I303" s="165">
        <v>2.5714285714285716</v>
      </c>
      <c r="J303" s="61">
        <v>133.68055555555554</v>
      </c>
      <c r="K303" s="166">
        <v>51.924098451489741</v>
      </c>
      <c r="L303" s="122">
        <v>2.9649595687331432E-2</v>
      </c>
      <c r="M303" s="167">
        <v>0.40028759533512087</v>
      </c>
      <c r="N303" s="82" t="s">
        <v>8</v>
      </c>
      <c r="O303" s="54" t="s">
        <v>8</v>
      </c>
      <c r="P303" s="82" t="s">
        <v>18</v>
      </c>
      <c r="Q303" s="49">
        <v>275</v>
      </c>
      <c r="R303" s="49">
        <v>300</v>
      </c>
      <c r="S303" s="49">
        <v>325</v>
      </c>
      <c r="T303" s="49">
        <v>350</v>
      </c>
      <c r="U303" s="49">
        <v>375</v>
      </c>
      <c r="V303" s="49">
        <v>400</v>
      </c>
      <c r="W303" s="49">
        <v>425</v>
      </c>
      <c r="X303" s="50" t="s">
        <v>322</v>
      </c>
      <c r="Y303" s="114" t="s">
        <v>323</v>
      </c>
      <c r="Z303" s="119">
        <v>99.206349206349202</v>
      </c>
      <c r="AA303" s="99">
        <v>109.12698412698413</v>
      </c>
      <c r="AB303" s="99">
        <v>119.04761904761905</v>
      </c>
      <c r="AC303" s="99">
        <v>128.96825396825398</v>
      </c>
      <c r="AD303" s="99">
        <v>138.88888888888889</v>
      </c>
      <c r="AE303" s="99">
        <v>148.8095238095238</v>
      </c>
      <c r="AF303" s="99">
        <v>158.73015873015873</v>
      </c>
      <c r="AG303" s="99">
        <v>168.65079365079364</v>
      </c>
      <c r="AH303" s="50" t="s">
        <v>330</v>
      </c>
      <c r="AI303" s="134" t="s">
        <v>291</v>
      </c>
      <c r="AJ303" s="129">
        <v>17</v>
      </c>
      <c r="AK303" s="73">
        <v>17</v>
      </c>
      <c r="AL303" s="75">
        <v>18</v>
      </c>
      <c r="AM303" s="119">
        <v>127.90697674418605</v>
      </c>
      <c r="AN303" s="99">
        <v>139.53488372093022</v>
      </c>
      <c r="AO303" s="99">
        <v>151.16279069767444</v>
      </c>
      <c r="AP303" s="99">
        <v>162.79069767441862</v>
      </c>
      <c r="AQ303" s="99">
        <v>174.41860465116281</v>
      </c>
      <c r="AR303" s="99">
        <v>186.04651162790699</v>
      </c>
      <c r="AS303" s="99">
        <v>197.67441860465118</v>
      </c>
      <c r="AT303" s="52" t="s">
        <v>464</v>
      </c>
      <c r="AU303" s="70" t="s">
        <v>654</v>
      </c>
      <c r="AV303" s="52" t="s">
        <v>465</v>
      </c>
      <c r="AW303" s="52" t="s">
        <v>655</v>
      </c>
      <c r="AX303" s="52"/>
      <c r="AY303" s="54"/>
    </row>
    <row r="304" spans="1:51" ht="15" x14ac:dyDescent="0.2">
      <c r="A304" s="772"/>
      <c r="B304" s="41" t="s">
        <v>237</v>
      </c>
      <c r="C304" s="88">
        <v>210</v>
      </c>
      <c r="D304" s="49">
        <v>222</v>
      </c>
      <c r="E304" s="89">
        <v>70</v>
      </c>
      <c r="F304" s="63">
        <v>3.1</v>
      </c>
      <c r="G304" s="61">
        <v>36.420395421435998</v>
      </c>
      <c r="H304" s="62">
        <v>0.65036420395421424</v>
      </c>
      <c r="I304" s="165">
        <v>3</v>
      </c>
      <c r="J304" s="61">
        <v>145.83333333333334</v>
      </c>
      <c r="K304" s="166">
        <v>56.084436343784354</v>
      </c>
      <c r="L304" s="122">
        <v>3.2258064516129059E-2</v>
      </c>
      <c r="M304" s="167">
        <v>0.39739829180738628</v>
      </c>
      <c r="N304" s="82" t="s">
        <v>8</v>
      </c>
      <c r="O304" s="54" t="s">
        <v>8</v>
      </c>
      <c r="P304" s="82" t="s">
        <v>18</v>
      </c>
      <c r="Q304" s="49">
        <v>350</v>
      </c>
      <c r="R304" s="49">
        <v>375</v>
      </c>
      <c r="S304" s="49">
        <v>400</v>
      </c>
      <c r="T304" s="49">
        <v>425</v>
      </c>
      <c r="U304" s="49">
        <v>450</v>
      </c>
      <c r="V304" s="49">
        <v>475</v>
      </c>
      <c r="W304" s="49">
        <v>500</v>
      </c>
      <c r="X304" s="50" t="s">
        <v>322</v>
      </c>
      <c r="Y304" s="114" t="s">
        <v>323</v>
      </c>
      <c r="Z304" s="119">
        <v>128.96825396825398</v>
      </c>
      <c r="AA304" s="99">
        <v>138.88888888888889</v>
      </c>
      <c r="AB304" s="99">
        <v>148.8095238095238</v>
      </c>
      <c r="AC304" s="99">
        <v>158.73015873015873</v>
      </c>
      <c r="AD304" s="99">
        <v>168.65079365079364</v>
      </c>
      <c r="AE304" s="99">
        <v>178.57142857142858</v>
      </c>
      <c r="AF304" s="99">
        <v>188.49206349206349</v>
      </c>
      <c r="AG304" s="99">
        <v>198.4126984126984</v>
      </c>
      <c r="AH304" s="50" t="s">
        <v>330</v>
      </c>
      <c r="AI304" s="134" t="s">
        <v>291</v>
      </c>
      <c r="AJ304" s="129">
        <v>17</v>
      </c>
      <c r="AK304" s="73">
        <v>17</v>
      </c>
      <c r="AL304" s="75">
        <v>15</v>
      </c>
      <c r="AM304" s="119">
        <v>162.79069767441862</v>
      </c>
      <c r="AN304" s="99">
        <v>174.41860465116281</v>
      </c>
      <c r="AO304" s="99">
        <v>186.04651162790699</v>
      </c>
      <c r="AP304" s="99">
        <v>197.67441860465118</v>
      </c>
      <c r="AQ304" s="99">
        <v>209.30232558139537</v>
      </c>
      <c r="AR304" s="99">
        <v>220.93023255813955</v>
      </c>
      <c r="AS304" s="99">
        <v>232.55813953488374</v>
      </c>
      <c r="AT304" s="52" t="s">
        <v>464</v>
      </c>
      <c r="AU304" s="70" t="s">
        <v>654</v>
      </c>
      <c r="AV304" s="52" t="s">
        <v>465</v>
      </c>
      <c r="AW304" s="52" t="s">
        <v>655</v>
      </c>
      <c r="AX304" s="52"/>
      <c r="AY304" s="54"/>
    </row>
    <row r="305" spans="1:51" ht="15" x14ac:dyDescent="0.2">
      <c r="A305" s="772"/>
      <c r="B305" s="41" t="s">
        <v>238</v>
      </c>
      <c r="C305" s="88">
        <v>240</v>
      </c>
      <c r="D305" s="49">
        <v>222</v>
      </c>
      <c r="E305" s="89">
        <v>70</v>
      </c>
      <c r="F305" s="63">
        <v>3.5</v>
      </c>
      <c r="G305" s="61">
        <v>32.653061224489797</v>
      </c>
      <c r="H305" s="62">
        <v>0.58309037900874638</v>
      </c>
      <c r="I305" s="165">
        <v>3.4285714285714284</v>
      </c>
      <c r="J305" s="61">
        <v>145.83333333333334</v>
      </c>
      <c r="K305" s="166">
        <v>59.956784436792468</v>
      </c>
      <c r="L305" s="122">
        <v>2.0408163265306176E-2</v>
      </c>
      <c r="M305" s="167">
        <v>0.41969749105754728</v>
      </c>
      <c r="N305" s="82" t="s">
        <v>8</v>
      </c>
      <c r="O305" s="54" t="s">
        <v>8</v>
      </c>
      <c r="P305" s="82" t="s">
        <v>18</v>
      </c>
      <c r="Q305" s="49">
        <v>400</v>
      </c>
      <c r="R305" s="49">
        <v>425</v>
      </c>
      <c r="S305" s="49">
        <v>450</v>
      </c>
      <c r="T305" s="49">
        <v>475</v>
      </c>
      <c r="U305" s="49">
        <v>500</v>
      </c>
      <c r="V305" s="49">
        <v>525</v>
      </c>
      <c r="W305" s="49">
        <v>550</v>
      </c>
      <c r="X305" s="50" t="s">
        <v>322</v>
      </c>
      <c r="Y305" s="114" t="s">
        <v>323</v>
      </c>
      <c r="Z305" s="119">
        <v>148.8095238095238</v>
      </c>
      <c r="AA305" s="99">
        <v>158.73015873015873</v>
      </c>
      <c r="AB305" s="99">
        <v>168.65079365079364</v>
      </c>
      <c r="AC305" s="99">
        <v>178.57142857142858</v>
      </c>
      <c r="AD305" s="99">
        <v>188.49206349206349</v>
      </c>
      <c r="AE305" s="99">
        <v>198.4126984126984</v>
      </c>
      <c r="AF305" s="99">
        <v>208.33333333333334</v>
      </c>
      <c r="AG305" s="99">
        <v>218.25396825396825</v>
      </c>
      <c r="AH305" s="50" t="s">
        <v>330</v>
      </c>
      <c r="AI305" s="134" t="s">
        <v>291</v>
      </c>
      <c r="AJ305" s="129">
        <v>17</v>
      </c>
      <c r="AK305" s="73">
        <v>17</v>
      </c>
      <c r="AL305" s="75">
        <v>12</v>
      </c>
      <c r="AM305" s="119">
        <v>186.04651162790699</v>
      </c>
      <c r="AN305" s="99">
        <v>197.67441860465118</v>
      </c>
      <c r="AO305" s="99">
        <v>209.30232558139537</v>
      </c>
      <c r="AP305" s="99">
        <v>220.93023255813955</v>
      </c>
      <c r="AQ305" s="99">
        <v>232.55813953488374</v>
      </c>
      <c r="AR305" s="99">
        <v>244.18604651162792</v>
      </c>
      <c r="AS305" s="99">
        <v>255.81395348837211</v>
      </c>
      <c r="AT305" s="52" t="s">
        <v>464</v>
      </c>
      <c r="AU305" s="70" t="s">
        <v>654</v>
      </c>
      <c r="AV305" s="52" t="s">
        <v>465</v>
      </c>
      <c r="AW305" s="52" t="s">
        <v>656</v>
      </c>
      <c r="AX305" s="52"/>
      <c r="AY305" s="54"/>
    </row>
    <row r="306" spans="1:51" ht="15" x14ac:dyDescent="0.2">
      <c r="A306" s="772"/>
      <c r="B306" s="41" t="s">
        <v>160</v>
      </c>
      <c r="C306" s="88">
        <v>200</v>
      </c>
      <c r="D306" s="49">
        <v>240</v>
      </c>
      <c r="E306" s="89">
        <v>76</v>
      </c>
      <c r="F306" s="63">
        <v>2.98</v>
      </c>
      <c r="G306" s="61">
        <v>36.597450565289854</v>
      </c>
      <c r="H306" s="62">
        <v>0.65352590295160451</v>
      </c>
      <c r="I306" s="165">
        <v>2.6315789473684212</v>
      </c>
      <c r="J306" s="61">
        <v>167.60714285714286</v>
      </c>
      <c r="K306" s="166">
        <v>54.732805519176516</v>
      </c>
      <c r="L306" s="122">
        <v>0.11691981631932173</v>
      </c>
      <c r="M306" s="167">
        <v>0.36978990222834723</v>
      </c>
      <c r="N306" s="82" t="s">
        <v>4</v>
      </c>
      <c r="O306" s="54" t="s">
        <v>5</v>
      </c>
      <c r="P306" s="82" t="s">
        <v>19</v>
      </c>
      <c r="Q306" s="49">
        <v>325</v>
      </c>
      <c r="R306" s="49">
        <v>350</v>
      </c>
      <c r="S306" s="49">
        <v>375</v>
      </c>
      <c r="T306" s="49">
        <v>400</v>
      </c>
      <c r="U306" s="49">
        <v>425</v>
      </c>
      <c r="V306" s="49">
        <v>450</v>
      </c>
      <c r="W306" s="49">
        <v>475</v>
      </c>
      <c r="X306" s="50" t="s">
        <v>324</v>
      </c>
      <c r="Y306" s="114" t="s">
        <v>325</v>
      </c>
      <c r="Z306" s="119">
        <v>126.58227848101265</v>
      </c>
      <c r="AA306" s="99">
        <v>137.13080168776369</v>
      </c>
      <c r="AB306" s="99">
        <v>147.67932489451476</v>
      </c>
      <c r="AC306" s="99">
        <v>158.22784810126581</v>
      </c>
      <c r="AD306" s="99">
        <v>168.77637130801688</v>
      </c>
      <c r="AE306" s="99">
        <v>179.32489451476792</v>
      </c>
      <c r="AF306" s="99">
        <v>189.87341772151899</v>
      </c>
      <c r="AG306" s="99">
        <v>200.42194092827003</v>
      </c>
      <c r="AH306" s="50" t="s">
        <v>329</v>
      </c>
      <c r="AI306" s="134" t="s">
        <v>291</v>
      </c>
      <c r="AJ306" s="129">
        <v>17</v>
      </c>
      <c r="AK306" s="73">
        <v>17</v>
      </c>
      <c r="AL306" s="75">
        <v>10</v>
      </c>
      <c r="AM306" s="174">
        <v>151.16279069767444</v>
      </c>
      <c r="AN306" s="175">
        <v>162.79069767441862</v>
      </c>
      <c r="AO306" s="175">
        <v>174.41860465116281</v>
      </c>
      <c r="AP306" s="175">
        <v>186.04651162790699</v>
      </c>
      <c r="AQ306" s="175">
        <v>197.67441860465118</v>
      </c>
      <c r="AR306" s="175">
        <v>209.30232558139537</v>
      </c>
      <c r="AS306" s="175">
        <v>220.93023255813955</v>
      </c>
      <c r="AT306" s="76"/>
      <c r="AU306" s="176" t="s">
        <v>654</v>
      </c>
      <c r="AV306" s="76"/>
      <c r="AW306" s="177" t="s">
        <v>657</v>
      </c>
      <c r="AX306" s="52"/>
      <c r="AY306" s="54"/>
    </row>
    <row r="307" spans="1:51" ht="15" x14ac:dyDescent="0.2">
      <c r="A307" s="772"/>
      <c r="B307" s="41" t="s">
        <v>161</v>
      </c>
      <c r="C307" s="88">
        <v>185</v>
      </c>
      <c r="D307" s="49">
        <v>240</v>
      </c>
      <c r="E307" s="89">
        <v>76</v>
      </c>
      <c r="F307" s="63">
        <v>2.63</v>
      </c>
      <c r="G307" s="61">
        <v>36.143359019213811</v>
      </c>
      <c r="H307" s="62">
        <v>0.6454171253431038</v>
      </c>
      <c r="I307" s="165">
        <v>2.4342105263157894</v>
      </c>
      <c r="J307" s="61">
        <v>139.38223938223939</v>
      </c>
      <c r="K307" s="166">
        <v>52.640326746706272</v>
      </c>
      <c r="L307" s="122">
        <v>7.444466680008005E-2</v>
      </c>
      <c r="M307" s="167">
        <v>0.40804564859236309</v>
      </c>
      <c r="N307" s="82" t="s">
        <v>4</v>
      </c>
      <c r="O307" s="54" t="s">
        <v>5</v>
      </c>
      <c r="P307" s="82" t="s">
        <v>27</v>
      </c>
      <c r="Q307" s="49">
        <v>250</v>
      </c>
      <c r="R307" s="49">
        <v>275</v>
      </c>
      <c r="S307" s="49">
        <v>300</v>
      </c>
      <c r="T307" s="49">
        <v>325</v>
      </c>
      <c r="U307" s="49">
        <v>350</v>
      </c>
      <c r="V307" s="49">
        <v>375</v>
      </c>
      <c r="W307" s="49">
        <v>400</v>
      </c>
      <c r="X307" s="50" t="s">
        <v>324</v>
      </c>
      <c r="Y307" s="114" t="s">
        <v>325</v>
      </c>
      <c r="Z307" s="119">
        <v>94.936708860759495</v>
      </c>
      <c r="AA307" s="99">
        <v>105.48523206751054</v>
      </c>
      <c r="AB307" s="99">
        <v>116.03375527426159</v>
      </c>
      <c r="AC307" s="99">
        <v>126.58227848101265</v>
      </c>
      <c r="AD307" s="99">
        <v>137.13080168776369</v>
      </c>
      <c r="AE307" s="99">
        <v>147.67932489451476</v>
      </c>
      <c r="AF307" s="99">
        <v>158.22784810126581</v>
      </c>
      <c r="AG307" s="99">
        <v>168.77637130801688</v>
      </c>
      <c r="AH307" s="50" t="s">
        <v>329</v>
      </c>
      <c r="AI307" s="134" t="s">
        <v>291</v>
      </c>
      <c r="AJ307" s="129">
        <v>20</v>
      </c>
      <c r="AK307" s="73">
        <v>20</v>
      </c>
      <c r="AL307" s="75">
        <v>15</v>
      </c>
      <c r="AM307" s="174">
        <v>116.27906976744187</v>
      </c>
      <c r="AN307" s="175">
        <v>127.90697674418605</v>
      </c>
      <c r="AO307" s="175">
        <v>139.53488372093022</v>
      </c>
      <c r="AP307" s="175">
        <v>151.16279069767444</v>
      </c>
      <c r="AQ307" s="175">
        <v>162.79069767441862</v>
      </c>
      <c r="AR307" s="175">
        <v>174.41860465116281</v>
      </c>
      <c r="AS307" s="175">
        <v>186.04651162790699</v>
      </c>
      <c r="AT307" s="76"/>
      <c r="AU307" s="176" t="s">
        <v>654</v>
      </c>
      <c r="AV307" s="76"/>
      <c r="AW307" s="177" t="s">
        <v>655</v>
      </c>
      <c r="AX307" s="52"/>
      <c r="AY307" s="54"/>
    </row>
    <row r="308" spans="1:51" ht="15" x14ac:dyDescent="0.2">
      <c r="A308" s="772"/>
      <c r="B308" s="41" t="s">
        <v>239</v>
      </c>
      <c r="C308" s="88">
        <v>218</v>
      </c>
      <c r="D308" s="49">
        <v>267</v>
      </c>
      <c r="E308" s="89">
        <v>89</v>
      </c>
      <c r="F308" s="63">
        <v>2.6</v>
      </c>
      <c r="G308" s="61">
        <v>33.284023668639051</v>
      </c>
      <c r="H308" s="62">
        <v>0.59435756551141161</v>
      </c>
      <c r="I308" s="165">
        <v>2.4494382022471912</v>
      </c>
      <c r="J308" s="61">
        <v>145.98828636959371</v>
      </c>
      <c r="K308" s="166">
        <v>57.142726571279397</v>
      </c>
      <c r="L308" s="122">
        <v>5.7908383751080331E-2</v>
      </c>
      <c r="M308" s="167">
        <v>0.41547969981414629</v>
      </c>
      <c r="N308" s="82" t="s">
        <v>282</v>
      </c>
      <c r="O308" s="54" t="s">
        <v>5</v>
      </c>
      <c r="P308" s="82" t="s">
        <v>27</v>
      </c>
      <c r="Q308" s="49">
        <v>225</v>
      </c>
      <c r="R308" s="49">
        <v>250</v>
      </c>
      <c r="S308" s="49">
        <v>275</v>
      </c>
      <c r="T308" s="49">
        <v>300</v>
      </c>
      <c r="U308" s="49">
        <v>325</v>
      </c>
      <c r="V308" s="49">
        <v>350</v>
      </c>
      <c r="W308" s="49">
        <v>375</v>
      </c>
      <c r="X308" s="50" t="s">
        <v>326</v>
      </c>
      <c r="Y308" s="114" t="s">
        <v>327</v>
      </c>
      <c r="Z308" s="119">
        <v>93.023255813953497</v>
      </c>
      <c r="AA308" s="99">
        <v>104.65116279069768</v>
      </c>
      <c r="AB308" s="99">
        <v>105.48523206751054</v>
      </c>
      <c r="AC308" s="99">
        <v>127.90697674418605</v>
      </c>
      <c r="AD308" s="99">
        <v>139.53488372093022</v>
      </c>
      <c r="AE308" s="99">
        <v>151.16279069767444</v>
      </c>
      <c r="AF308" s="99">
        <v>162.79069767441862</v>
      </c>
      <c r="AG308" s="99">
        <v>174.41860465116281</v>
      </c>
      <c r="AH308" s="50" t="s">
        <v>328</v>
      </c>
      <c r="AI308" s="134" t="s">
        <v>291</v>
      </c>
      <c r="AJ308" s="129">
        <v>12</v>
      </c>
      <c r="AK308" s="73">
        <v>17</v>
      </c>
      <c r="AL308" s="75">
        <v>18</v>
      </c>
      <c r="AM308" s="174">
        <v>104.65116279069768</v>
      </c>
      <c r="AN308" s="175">
        <v>116.27906976744187</v>
      </c>
      <c r="AO308" s="175">
        <v>127.90697674418605</v>
      </c>
      <c r="AP308" s="175">
        <v>139.53488372093022</v>
      </c>
      <c r="AQ308" s="175">
        <v>151.16279069767444</v>
      </c>
      <c r="AR308" s="175">
        <v>162.79069767441862</v>
      </c>
      <c r="AS308" s="175">
        <v>174.41860465116281</v>
      </c>
      <c r="AT308" s="76"/>
      <c r="AU308" s="176" t="s">
        <v>654</v>
      </c>
      <c r="AV308" s="76"/>
      <c r="AW308" s="177" t="s">
        <v>655</v>
      </c>
      <c r="AX308" s="52"/>
      <c r="AY308" s="54"/>
    </row>
    <row r="309" spans="1:51" ht="15" x14ac:dyDescent="0.2">
      <c r="A309" s="772"/>
      <c r="B309" s="41" t="s">
        <v>577</v>
      </c>
      <c r="C309" s="88">
        <v>215</v>
      </c>
      <c r="D309" s="49">
        <v>267</v>
      </c>
      <c r="E309" s="89">
        <v>89</v>
      </c>
      <c r="F309" s="63">
        <v>2.5</v>
      </c>
      <c r="G309" s="61">
        <v>36</v>
      </c>
      <c r="H309" s="62">
        <v>0.6428571428571429</v>
      </c>
      <c r="I309" s="165">
        <v>2.4157303370786516</v>
      </c>
      <c r="J309" s="61">
        <v>148.02533222591364</v>
      </c>
      <c r="K309" s="166">
        <v>56.748180587574794</v>
      </c>
      <c r="L309" s="122">
        <v>3.3707865168539367E-2</v>
      </c>
      <c r="M309" s="167">
        <v>0.39674133744122198</v>
      </c>
      <c r="N309" s="82" t="s">
        <v>578</v>
      </c>
      <c r="O309" s="54" t="s">
        <v>43</v>
      </c>
      <c r="P309" s="82" t="s">
        <v>30</v>
      </c>
      <c r="Q309" s="49">
        <v>225</v>
      </c>
      <c r="R309" s="49">
        <v>250</v>
      </c>
      <c r="S309" s="49">
        <v>275</v>
      </c>
      <c r="T309" s="49">
        <v>300</v>
      </c>
      <c r="U309" s="49">
        <v>325</v>
      </c>
      <c r="V309" s="49">
        <v>350</v>
      </c>
      <c r="W309" s="49">
        <v>375</v>
      </c>
      <c r="X309" s="50" t="s">
        <v>326</v>
      </c>
      <c r="Y309" s="114" t="s">
        <v>327</v>
      </c>
      <c r="Z309" s="119">
        <v>93.023255813953497</v>
      </c>
      <c r="AA309" s="99">
        <v>104.65116279069768</v>
      </c>
      <c r="AB309" s="99">
        <v>105.48523206751054</v>
      </c>
      <c r="AC309" s="99">
        <v>127.90697674418605</v>
      </c>
      <c r="AD309" s="99">
        <v>139.53488372093022</v>
      </c>
      <c r="AE309" s="99">
        <v>151.16279069767444</v>
      </c>
      <c r="AF309" s="99">
        <v>162.79069767441862</v>
      </c>
      <c r="AG309" s="99">
        <v>174.41860465116281</v>
      </c>
      <c r="AH309" s="50" t="s">
        <v>328</v>
      </c>
      <c r="AI309" s="134"/>
      <c r="AJ309" s="129"/>
      <c r="AK309" s="73"/>
      <c r="AL309" s="75"/>
      <c r="AM309" s="174">
        <v>104.65116279069768</v>
      </c>
      <c r="AN309" s="175">
        <v>116.27906976744187</v>
      </c>
      <c r="AO309" s="175">
        <v>127.90697674418605</v>
      </c>
      <c r="AP309" s="175">
        <v>139.53488372093022</v>
      </c>
      <c r="AQ309" s="175">
        <v>151.16279069767444</v>
      </c>
      <c r="AR309" s="175">
        <v>162.79069767441862</v>
      </c>
      <c r="AS309" s="175">
        <v>174.41860465116281</v>
      </c>
      <c r="AT309" s="76"/>
      <c r="AU309" s="176" t="s">
        <v>652</v>
      </c>
      <c r="AV309" s="76"/>
      <c r="AW309" s="177" t="s">
        <v>653</v>
      </c>
      <c r="AX309" s="52"/>
      <c r="AY309" s="54"/>
    </row>
    <row r="310" spans="1:51" ht="15" x14ac:dyDescent="0.2">
      <c r="A310" s="739"/>
      <c r="B310" s="41" t="s">
        <v>522</v>
      </c>
      <c r="C310" s="88">
        <v>180</v>
      </c>
      <c r="D310" s="49">
        <v>240</v>
      </c>
      <c r="E310" s="89">
        <v>76</v>
      </c>
      <c r="F310" s="64">
        <v>2.4</v>
      </c>
      <c r="G310" s="61">
        <v>43.402777777777779</v>
      </c>
      <c r="H310" s="62">
        <v>0.77504960317460314</v>
      </c>
      <c r="I310" s="165">
        <v>2.3684210526315788</v>
      </c>
      <c r="J310" s="61">
        <v>143.25396825396825</v>
      </c>
      <c r="K310" s="166">
        <v>51.924098451489741</v>
      </c>
      <c r="L310" s="122">
        <v>1.3157894736842146E-2</v>
      </c>
      <c r="M310" s="167">
        <v>0.36729467536211685</v>
      </c>
      <c r="N310" s="82" t="s">
        <v>4</v>
      </c>
      <c r="O310" s="54" t="s">
        <v>4</v>
      </c>
      <c r="P310" s="82" t="s">
        <v>18</v>
      </c>
      <c r="Q310" s="49">
        <v>250</v>
      </c>
      <c r="R310" s="49">
        <v>275</v>
      </c>
      <c r="S310" s="49">
        <v>300</v>
      </c>
      <c r="T310" s="49">
        <v>325</v>
      </c>
      <c r="U310" s="49">
        <v>350</v>
      </c>
      <c r="V310" s="49">
        <v>375</v>
      </c>
      <c r="W310" s="49">
        <v>400</v>
      </c>
      <c r="X310" s="50" t="s">
        <v>324</v>
      </c>
      <c r="Y310" s="114" t="s">
        <v>325</v>
      </c>
      <c r="Z310" s="119">
        <v>94.936708860759495</v>
      </c>
      <c r="AA310" s="99">
        <v>105.48523206751054</v>
      </c>
      <c r="AB310" s="99">
        <v>116.03375527426159</v>
      </c>
      <c r="AC310" s="99">
        <v>126.58227848101265</v>
      </c>
      <c r="AD310" s="99">
        <v>137.13080168776369</v>
      </c>
      <c r="AE310" s="99">
        <v>147.67932489451476</v>
      </c>
      <c r="AF310" s="99">
        <v>158.22784810126581</v>
      </c>
      <c r="AG310" s="99">
        <v>168.77637130801688</v>
      </c>
      <c r="AH310" s="50" t="s">
        <v>329</v>
      </c>
      <c r="AI310" s="134" t="s">
        <v>291</v>
      </c>
      <c r="AJ310" s="127" t="s">
        <v>251</v>
      </c>
      <c r="AK310" s="74" t="s">
        <v>251</v>
      </c>
      <c r="AL310" s="128" t="s">
        <v>245</v>
      </c>
      <c r="AM310" s="174">
        <v>116.27906976744187</v>
      </c>
      <c r="AN310" s="175">
        <v>127.90697674418605</v>
      </c>
      <c r="AO310" s="175">
        <v>139.53488372093022</v>
      </c>
      <c r="AP310" s="175">
        <v>151.16279069767444</v>
      </c>
      <c r="AQ310" s="175">
        <v>162.79069767441862</v>
      </c>
      <c r="AR310" s="175">
        <v>174.41860465116281</v>
      </c>
      <c r="AS310" s="175">
        <v>186.04651162790699</v>
      </c>
      <c r="AT310" s="76"/>
      <c r="AU310" s="176" t="s">
        <v>652</v>
      </c>
      <c r="AV310" s="76"/>
      <c r="AW310" s="177" t="s">
        <v>653</v>
      </c>
      <c r="AX310" s="53"/>
      <c r="AY310" s="79"/>
    </row>
    <row r="311" spans="1:51" ht="15" x14ac:dyDescent="0.2">
      <c r="A311" s="738" t="s">
        <v>162</v>
      </c>
      <c r="B311" s="107" t="s">
        <v>396</v>
      </c>
      <c r="C311" s="88">
        <v>152</v>
      </c>
      <c r="D311" s="49">
        <v>216</v>
      </c>
      <c r="E311" s="89">
        <v>63</v>
      </c>
      <c r="F311" s="63">
        <v>2.9</v>
      </c>
      <c r="G311" s="61">
        <v>41.617122473246134</v>
      </c>
      <c r="H311" s="62">
        <v>0.74316290130796669</v>
      </c>
      <c r="I311" s="165">
        <v>2.4126984126984126</v>
      </c>
      <c r="J311" s="61">
        <v>163.19901315789474</v>
      </c>
      <c r="K311" s="166">
        <v>47.71495363091114</v>
      </c>
      <c r="L311" s="122">
        <v>0.16803503010399565</v>
      </c>
      <c r="M311" s="167">
        <v>0.35142442039274235</v>
      </c>
      <c r="N311" s="82" t="s">
        <v>4</v>
      </c>
      <c r="O311" s="54" t="s">
        <v>4</v>
      </c>
      <c r="P311" s="182"/>
      <c r="Q311" s="177">
        <v>350</v>
      </c>
      <c r="R311" s="177">
        <v>375</v>
      </c>
      <c r="S311" s="177">
        <v>400</v>
      </c>
      <c r="T311" s="177">
        <v>425</v>
      </c>
      <c r="U311" s="177">
        <v>450</v>
      </c>
      <c r="V311" s="177">
        <v>475</v>
      </c>
      <c r="W311" s="177">
        <v>500</v>
      </c>
      <c r="X311" s="60"/>
      <c r="Y311" s="115"/>
      <c r="Z311" s="119">
        <v>125</v>
      </c>
      <c r="AA311" s="99">
        <v>134.61538461538461</v>
      </c>
      <c r="AB311" s="99">
        <v>144.23076923076923</v>
      </c>
      <c r="AC311" s="99">
        <v>153.84615384615384</v>
      </c>
      <c r="AD311" s="99">
        <v>163.46153846153845</v>
      </c>
      <c r="AE311" s="99">
        <v>173.07692307692307</v>
      </c>
      <c r="AF311" s="99">
        <v>182.69230769230768</v>
      </c>
      <c r="AG311" s="99">
        <v>192.30769230769229</v>
      </c>
      <c r="AH311" s="50" t="s">
        <v>331</v>
      </c>
      <c r="AI311" s="134"/>
      <c r="AJ311" s="127"/>
      <c r="AK311" s="74"/>
      <c r="AL311" s="128"/>
      <c r="AM311" s="119">
        <v>162.79069767441862</v>
      </c>
      <c r="AN311" s="99">
        <v>174.41860465116281</v>
      </c>
      <c r="AO311" s="99">
        <v>186.04651162790699</v>
      </c>
      <c r="AP311" s="99">
        <v>197.67441860465118</v>
      </c>
      <c r="AQ311" s="99">
        <v>209.30232558139537</v>
      </c>
      <c r="AR311" s="99">
        <v>220.93023255813955</v>
      </c>
      <c r="AS311" s="99">
        <v>232.55813953488374</v>
      </c>
      <c r="AT311" s="52" t="s">
        <v>460</v>
      </c>
      <c r="AU311" s="70" t="s">
        <v>654</v>
      </c>
      <c r="AV311" s="52" t="s">
        <v>461</v>
      </c>
      <c r="AW311" s="52" t="s">
        <v>657</v>
      </c>
      <c r="AX311" s="72"/>
      <c r="AY311" s="80"/>
    </row>
    <row r="312" spans="1:51" ht="15" x14ac:dyDescent="0.2">
      <c r="A312" s="772"/>
      <c r="B312" s="107" t="s">
        <v>397</v>
      </c>
      <c r="C312" s="88">
        <v>150</v>
      </c>
      <c r="D312" s="49">
        <v>200</v>
      </c>
      <c r="E312" s="89">
        <v>57</v>
      </c>
      <c r="F312" s="63">
        <v>2.8</v>
      </c>
      <c r="G312" s="61">
        <v>51.020408163265316</v>
      </c>
      <c r="H312" s="62">
        <v>0.9110787172011664</v>
      </c>
      <c r="I312" s="165">
        <v>2.6315789473684212</v>
      </c>
      <c r="J312" s="61">
        <v>154.71428571428572</v>
      </c>
      <c r="K312" s="166">
        <v>47.4</v>
      </c>
      <c r="L312" s="122">
        <v>6.0150375939849496E-2</v>
      </c>
      <c r="M312" s="167">
        <v>0.32597894736842098</v>
      </c>
      <c r="N312" s="82" t="s">
        <v>43</v>
      </c>
      <c r="O312" s="54" t="s">
        <v>43</v>
      </c>
      <c r="P312" s="182"/>
      <c r="Q312" s="177">
        <v>400</v>
      </c>
      <c r="R312" s="177">
        <v>425</v>
      </c>
      <c r="S312" s="177">
        <v>450</v>
      </c>
      <c r="T312" s="177">
        <v>475</v>
      </c>
      <c r="U312" s="177">
        <v>500</v>
      </c>
      <c r="V312" s="177">
        <v>525</v>
      </c>
      <c r="W312" s="177">
        <v>550</v>
      </c>
      <c r="X312" s="60"/>
      <c r="Y312" s="115"/>
      <c r="Z312" s="183"/>
      <c r="AA312" s="184"/>
      <c r="AB312" s="184"/>
      <c r="AC312" s="184"/>
      <c r="AD312" s="184"/>
      <c r="AE312" s="184"/>
      <c r="AF312" s="184"/>
      <c r="AG312" s="184"/>
      <c r="AH312" s="60"/>
      <c r="AI312" s="134"/>
      <c r="AJ312" s="127"/>
      <c r="AK312" s="74"/>
      <c r="AL312" s="128"/>
      <c r="AM312" s="119">
        <v>186.04651162790699</v>
      </c>
      <c r="AN312" s="99">
        <v>197.67441860465118</v>
      </c>
      <c r="AO312" s="99">
        <v>209.30232558139537</v>
      </c>
      <c r="AP312" s="99">
        <v>220.93023255813955</v>
      </c>
      <c r="AQ312" s="99">
        <v>232.55813953488374</v>
      </c>
      <c r="AR312" s="99">
        <v>244.18604651162792</v>
      </c>
      <c r="AS312" s="99">
        <v>255.81395348837211</v>
      </c>
      <c r="AT312" s="52" t="s">
        <v>459</v>
      </c>
      <c r="AU312" s="70" t="s">
        <v>654</v>
      </c>
      <c r="AV312" s="52" t="s">
        <v>458</v>
      </c>
      <c r="AW312" s="52" t="s">
        <v>655</v>
      </c>
      <c r="AX312" s="72"/>
      <c r="AY312" s="80"/>
    </row>
    <row r="313" spans="1:51" ht="15" x14ac:dyDescent="0.2">
      <c r="A313" s="772"/>
      <c r="B313" s="41" t="s">
        <v>262</v>
      </c>
      <c r="C313" s="88">
        <v>210</v>
      </c>
      <c r="D313" s="49">
        <v>222</v>
      </c>
      <c r="E313" s="89">
        <v>70</v>
      </c>
      <c r="F313" s="63">
        <v>3.2</v>
      </c>
      <c r="G313" s="61">
        <v>36.621093749999993</v>
      </c>
      <c r="H313" s="62">
        <v>0.65394810267857129</v>
      </c>
      <c r="I313" s="165">
        <v>3</v>
      </c>
      <c r="J313" s="61">
        <v>156.25</v>
      </c>
      <c r="K313" s="166">
        <v>56.084436343784354</v>
      </c>
      <c r="L313" s="122">
        <v>6.2500000000000056E-2</v>
      </c>
      <c r="M313" s="167">
        <v>0.38286975210690127</v>
      </c>
      <c r="N313" s="82" t="s">
        <v>4</v>
      </c>
      <c r="O313" s="54" t="s">
        <v>5</v>
      </c>
      <c r="P313" s="82" t="s">
        <v>19</v>
      </c>
      <c r="Q313" s="49">
        <v>375</v>
      </c>
      <c r="R313" s="49">
        <v>400</v>
      </c>
      <c r="S313" s="49">
        <v>425</v>
      </c>
      <c r="T313" s="49">
        <v>450</v>
      </c>
      <c r="U313" s="49">
        <v>475</v>
      </c>
      <c r="V313" s="49">
        <v>500</v>
      </c>
      <c r="W313" s="49">
        <v>525</v>
      </c>
      <c r="X313" s="50" t="s">
        <v>322</v>
      </c>
      <c r="Y313" s="114" t="s">
        <v>323</v>
      </c>
      <c r="Z313" s="119">
        <v>138.88888888888889</v>
      </c>
      <c r="AA313" s="99">
        <v>148.8095238095238</v>
      </c>
      <c r="AB313" s="99">
        <v>158.73015873015873</v>
      </c>
      <c r="AC313" s="99">
        <v>168.65079365079364</v>
      </c>
      <c r="AD313" s="99">
        <v>178.57142857142858</v>
      </c>
      <c r="AE313" s="99">
        <v>188.49206349206349</v>
      </c>
      <c r="AF313" s="99">
        <v>198.4126984126984</v>
      </c>
      <c r="AG313" s="99">
        <v>208.33333333333334</v>
      </c>
      <c r="AH313" s="50" t="s">
        <v>330</v>
      </c>
      <c r="AI313" s="134" t="s">
        <v>291</v>
      </c>
      <c r="AJ313" s="129">
        <v>17</v>
      </c>
      <c r="AK313" s="73">
        <v>17</v>
      </c>
      <c r="AL313" s="75">
        <v>10</v>
      </c>
      <c r="AM313" s="119">
        <v>174.41860465116281</v>
      </c>
      <c r="AN313" s="99">
        <v>186.04651162790699</v>
      </c>
      <c r="AO313" s="99">
        <v>197.67441860465118</v>
      </c>
      <c r="AP313" s="99">
        <v>209.30232558139537</v>
      </c>
      <c r="AQ313" s="99">
        <v>220.93023255813955</v>
      </c>
      <c r="AR313" s="99">
        <v>232.55813953488374</v>
      </c>
      <c r="AS313" s="99">
        <v>244.18604651162792</v>
      </c>
      <c r="AT313" s="52" t="s">
        <v>464</v>
      </c>
      <c r="AU313" s="70" t="s">
        <v>654</v>
      </c>
      <c r="AV313" s="52" t="s">
        <v>465</v>
      </c>
      <c r="AW313" s="52" t="s">
        <v>655</v>
      </c>
      <c r="AX313" s="52"/>
      <c r="AY313" s="54"/>
    </row>
    <row r="314" spans="1:51" ht="15" x14ac:dyDescent="0.2">
      <c r="A314" s="772"/>
      <c r="B314" s="41" t="s">
        <v>574</v>
      </c>
      <c r="C314" s="88">
        <v>166</v>
      </c>
      <c r="D314" s="49">
        <v>216</v>
      </c>
      <c r="E314" s="89">
        <v>63</v>
      </c>
      <c r="F314" s="63">
        <v>3.05</v>
      </c>
      <c r="G314" s="61">
        <v>42.999193765116914</v>
      </c>
      <c r="H314" s="62">
        <v>0.76784274580565914</v>
      </c>
      <c r="I314" s="165">
        <v>2.6349206349206349</v>
      </c>
      <c r="J314" s="61">
        <v>170.7831325301205</v>
      </c>
      <c r="K314" s="166">
        <v>49.863958928268012</v>
      </c>
      <c r="L314" s="122">
        <v>0.13609159510798852</v>
      </c>
      <c r="M314" s="167">
        <v>0.33796683273603872</v>
      </c>
      <c r="N314" s="82" t="s">
        <v>61</v>
      </c>
      <c r="O314" s="54" t="s">
        <v>4</v>
      </c>
      <c r="P314" s="182"/>
      <c r="Q314" s="177">
        <v>400</v>
      </c>
      <c r="R314" s="177">
        <v>425</v>
      </c>
      <c r="S314" s="177">
        <v>450</v>
      </c>
      <c r="T314" s="177">
        <v>475</v>
      </c>
      <c r="U314" s="177">
        <v>500</v>
      </c>
      <c r="V314" s="177">
        <v>525</v>
      </c>
      <c r="W314" s="177">
        <v>550</v>
      </c>
      <c r="X314" s="60"/>
      <c r="Y314" s="115"/>
      <c r="Z314" s="174">
        <v>144.23076923076923</v>
      </c>
      <c r="AA314" s="175">
        <v>153.84615384615384</v>
      </c>
      <c r="AB314" s="175">
        <v>163.46153846153845</v>
      </c>
      <c r="AC314" s="175">
        <v>173.07692307692307</v>
      </c>
      <c r="AD314" s="175">
        <v>182.69230769230768</v>
      </c>
      <c r="AE314" s="175">
        <v>192.30769230769229</v>
      </c>
      <c r="AF314" s="175">
        <v>201.92307692307691</v>
      </c>
      <c r="AG314" s="175">
        <v>211.53846153846152</v>
      </c>
      <c r="AH314" s="60"/>
      <c r="AI314" s="134"/>
      <c r="AJ314" s="129"/>
      <c r="AK314" s="73"/>
      <c r="AL314" s="75"/>
      <c r="AM314" s="119">
        <v>186.04651162790699</v>
      </c>
      <c r="AN314" s="99">
        <v>197.67441860465118</v>
      </c>
      <c r="AO314" s="99">
        <v>209.30232558139537</v>
      </c>
      <c r="AP314" s="99">
        <v>220.93023255813955</v>
      </c>
      <c r="AQ314" s="99">
        <v>232.55813953488374</v>
      </c>
      <c r="AR314" s="99">
        <v>244.18604651162792</v>
      </c>
      <c r="AS314" s="99">
        <v>255.81395348837211</v>
      </c>
      <c r="AT314" s="52" t="s">
        <v>463</v>
      </c>
      <c r="AU314" s="70" t="s">
        <v>654</v>
      </c>
      <c r="AV314" s="76"/>
      <c r="AW314" s="76"/>
      <c r="AX314" s="52"/>
      <c r="AY314" s="54"/>
    </row>
    <row r="315" spans="1:51" ht="15" x14ac:dyDescent="0.2">
      <c r="A315" s="772"/>
      <c r="B315" s="41" t="s">
        <v>240</v>
      </c>
      <c r="C315" s="88">
        <v>190.5</v>
      </c>
      <c r="D315" s="49">
        <v>216</v>
      </c>
      <c r="E315" s="89">
        <v>63</v>
      </c>
      <c r="F315" s="63">
        <v>3.2</v>
      </c>
      <c r="G315" s="61">
        <v>41.503906249999993</v>
      </c>
      <c r="H315" s="62">
        <v>0.74114118303571419</v>
      </c>
      <c r="I315" s="165">
        <v>3.0238095238095237</v>
      </c>
      <c r="J315" s="61">
        <v>158.12007874015748</v>
      </c>
      <c r="K315" s="166">
        <v>53.417087153831211</v>
      </c>
      <c r="L315" s="122">
        <v>5.5059523809523891E-2</v>
      </c>
      <c r="M315" s="167">
        <v>0.35751043951322331</v>
      </c>
      <c r="N315" s="82" t="s">
        <v>13</v>
      </c>
      <c r="O315" s="57" t="s">
        <v>4</v>
      </c>
      <c r="P315" s="82" t="s">
        <v>19</v>
      </c>
      <c r="Q315" s="49">
        <v>425</v>
      </c>
      <c r="R315" s="49">
        <v>450</v>
      </c>
      <c r="S315" s="49">
        <v>475</v>
      </c>
      <c r="T315" s="49">
        <v>500</v>
      </c>
      <c r="U315" s="49">
        <v>525</v>
      </c>
      <c r="V315" s="49">
        <v>550</v>
      </c>
      <c r="W315" s="49">
        <v>575</v>
      </c>
      <c r="X315" s="50" t="s">
        <v>321</v>
      </c>
      <c r="Y315" s="115"/>
      <c r="Z315" s="119">
        <v>153.84615384615384</v>
      </c>
      <c r="AA315" s="99">
        <v>163.46153846153845</v>
      </c>
      <c r="AB315" s="99">
        <v>173.07692307692307</v>
      </c>
      <c r="AC315" s="99">
        <v>182.69230769230768</v>
      </c>
      <c r="AD315" s="99">
        <v>192.30769230769229</v>
      </c>
      <c r="AE315" s="99">
        <v>201.92307692307691</v>
      </c>
      <c r="AF315" s="99">
        <v>211.53846153846152</v>
      </c>
      <c r="AG315" s="99">
        <v>221.15384615384616</v>
      </c>
      <c r="AH315" s="50" t="s">
        <v>331</v>
      </c>
      <c r="AI315" s="134" t="s">
        <v>291</v>
      </c>
      <c r="AJ315" s="129">
        <v>17</v>
      </c>
      <c r="AK315" s="73">
        <v>17</v>
      </c>
      <c r="AL315" s="75">
        <v>10</v>
      </c>
      <c r="AM315" s="119">
        <v>197.67441860465118</v>
      </c>
      <c r="AN315" s="99">
        <v>209.30232558139537</v>
      </c>
      <c r="AO315" s="99">
        <v>220.93023255813955</v>
      </c>
      <c r="AP315" s="99">
        <v>232.55813953488374</v>
      </c>
      <c r="AQ315" s="99">
        <v>244.18604651162792</v>
      </c>
      <c r="AR315" s="99">
        <v>255.81395348837211</v>
      </c>
      <c r="AS315" s="99">
        <v>267.44186046511629</v>
      </c>
      <c r="AT315" s="52" t="s">
        <v>460</v>
      </c>
      <c r="AU315" s="70" t="s">
        <v>654</v>
      </c>
      <c r="AV315" s="52" t="s">
        <v>461</v>
      </c>
      <c r="AW315" s="52" t="s">
        <v>655</v>
      </c>
      <c r="AX315" s="52"/>
      <c r="AY315" s="54"/>
    </row>
    <row r="316" spans="1:51" ht="15" x14ac:dyDescent="0.2">
      <c r="A316" s="772"/>
      <c r="B316" s="41" t="s">
        <v>241</v>
      </c>
      <c r="C316" s="88">
        <v>177.79999999999998</v>
      </c>
      <c r="D316" s="49">
        <v>216</v>
      </c>
      <c r="E316" s="89">
        <v>63</v>
      </c>
      <c r="F316" s="64">
        <v>2.822222222222222</v>
      </c>
      <c r="G316" s="61">
        <v>47.081344162688332</v>
      </c>
      <c r="H316" s="62">
        <v>0.84073828861943445</v>
      </c>
      <c r="I316" s="165">
        <v>2.822222222222222</v>
      </c>
      <c r="J316" s="61">
        <v>149.48326771653544</v>
      </c>
      <c r="K316" s="166">
        <v>51.605808975346946</v>
      </c>
      <c r="L316" s="122">
        <v>0</v>
      </c>
      <c r="M316" s="167">
        <v>0.34522799617417282</v>
      </c>
      <c r="N316" s="82" t="s">
        <v>283</v>
      </c>
      <c r="O316" s="54" t="s">
        <v>61</v>
      </c>
      <c r="P316" s="82" t="s">
        <v>19</v>
      </c>
      <c r="Q316" s="49">
        <v>375</v>
      </c>
      <c r="R316" s="49">
        <v>400</v>
      </c>
      <c r="S316" s="49">
        <v>425</v>
      </c>
      <c r="T316" s="49">
        <v>450</v>
      </c>
      <c r="U316" s="49">
        <v>475</v>
      </c>
      <c r="V316" s="49">
        <v>500</v>
      </c>
      <c r="W316" s="49">
        <v>525</v>
      </c>
      <c r="X316" s="50" t="s">
        <v>321</v>
      </c>
      <c r="Y316" s="115"/>
      <c r="Z316" s="119">
        <v>134.61538461538461</v>
      </c>
      <c r="AA316" s="99">
        <v>144.23076923076923</v>
      </c>
      <c r="AB316" s="99">
        <v>153.84615384615384</v>
      </c>
      <c r="AC316" s="99">
        <v>163.46153846153845</v>
      </c>
      <c r="AD316" s="99">
        <v>173.07692307692307</v>
      </c>
      <c r="AE316" s="99">
        <v>182.69230769230768</v>
      </c>
      <c r="AF316" s="99">
        <v>192.30769230769229</v>
      </c>
      <c r="AG316" s="99">
        <v>201.92307692307691</v>
      </c>
      <c r="AH316" s="50" t="s">
        <v>331</v>
      </c>
      <c r="AI316" s="134" t="s">
        <v>291</v>
      </c>
      <c r="AJ316" s="129">
        <v>17</v>
      </c>
      <c r="AK316" s="73">
        <v>17</v>
      </c>
      <c r="AL316" s="75">
        <v>10</v>
      </c>
      <c r="AM316" s="119">
        <v>174.41860465116281</v>
      </c>
      <c r="AN316" s="99">
        <v>186.04651162790699</v>
      </c>
      <c r="AO316" s="99">
        <v>197.67441860465118</v>
      </c>
      <c r="AP316" s="99">
        <v>209.30232558139537</v>
      </c>
      <c r="AQ316" s="99">
        <v>220.93023255813955</v>
      </c>
      <c r="AR316" s="99">
        <v>232.55813953488374</v>
      </c>
      <c r="AS316" s="99">
        <v>244.18604651162792</v>
      </c>
      <c r="AT316" s="52" t="s">
        <v>460</v>
      </c>
      <c r="AU316" s="70" t="s">
        <v>654</v>
      </c>
      <c r="AV316" s="52" t="s">
        <v>461</v>
      </c>
      <c r="AW316" s="52" t="s">
        <v>655</v>
      </c>
      <c r="AX316" s="52"/>
      <c r="AY316" s="54"/>
    </row>
    <row r="317" spans="1:51" ht="15" x14ac:dyDescent="0.2">
      <c r="A317" s="772"/>
      <c r="B317" s="41" t="s">
        <v>521</v>
      </c>
      <c r="C317" s="88">
        <v>203.2</v>
      </c>
      <c r="D317" s="49">
        <v>222</v>
      </c>
      <c r="E317" s="89">
        <v>70</v>
      </c>
      <c r="F317" s="63">
        <v>2.95</v>
      </c>
      <c r="G317" s="61">
        <v>37.345590347601259</v>
      </c>
      <c r="H317" s="62">
        <v>0.66688554192145111</v>
      </c>
      <c r="I317" s="165">
        <v>2.9028571428571426</v>
      </c>
      <c r="J317" s="61">
        <v>139.94832677165357</v>
      </c>
      <c r="K317" s="166">
        <v>55.168930386586247</v>
      </c>
      <c r="L317" s="122">
        <v>1.5980629539951725E-2</v>
      </c>
      <c r="M317" s="167">
        <v>0.40061130988413401</v>
      </c>
      <c r="N317" s="82" t="s">
        <v>283</v>
      </c>
      <c r="O317" s="54" t="s">
        <v>61</v>
      </c>
      <c r="P317" s="82" t="s">
        <v>19</v>
      </c>
      <c r="Q317" s="49">
        <v>325</v>
      </c>
      <c r="R317" s="49">
        <v>350</v>
      </c>
      <c r="S317" s="49">
        <v>375</v>
      </c>
      <c r="T317" s="49">
        <v>400</v>
      </c>
      <c r="U317" s="49">
        <v>425</v>
      </c>
      <c r="V317" s="49">
        <v>450</v>
      </c>
      <c r="W317" s="49">
        <v>475</v>
      </c>
      <c r="X317" s="50" t="s">
        <v>317</v>
      </c>
      <c r="Y317" s="114" t="s">
        <v>318</v>
      </c>
      <c r="Z317" s="119">
        <v>119.04761904761905</v>
      </c>
      <c r="AA317" s="99">
        <v>128.96825396825398</v>
      </c>
      <c r="AB317" s="99">
        <v>138.88888888888889</v>
      </c>
      <c r="AC317" s="99">
        <v>148.8095238095238</v>
      </c>
      <c r="AD317" s="99">
        <v>158.73015873015873</v>
      </c>
      <c r="AE317" s="99">
        <v>168.65079365079364</v>
      </c>
      <c r="AF317" s="99">
        <v>178.57142857142858</v>
      </c>
      <c r="AG317" s="99">
        <v>188.49206349206349</v>
      </c>
      <c r="AH317" s="50" t="s">
        <v>284</v>
      </c>
      <c r="AI317" s="134" t="s">
        <v>291</v>
      </c>
      <c r="AJ317" s="129">
        <v>17</v>
      </c>
      <c r="AK317" s="73">
        <v>17</v>
      </c>
      <c r="AL317" s="75">
        <v>10</v>
      </c>
      <c r="AM317" s="183"/>
      <c r="AN317" s="184"/>
      <c r="AO317" s="184"/>
      <c r="AP317" s="184"/>
      <c r="AQ317" s="184"/>
      <c r="AR317" s="184"/>
      <c r="AS317" s="184"/>
      <c r="AT317" s="76"/>
      <c r="AU317" s="188"/>
      <c r="AV317" s="76"/>
      <c r="AW317" s="76"/>
      <c r="AX317" s="52"/>
      <c r="AY317" s="54"/>
    </row>
    <row r="318" spans="1:51" ht="15" x14ac:dyDescent="0.2">
      <c r="A318" s="772"/>
      <c r="B318" s="41" t="s">
        <v>242</v>
      </c>
      <c r="C318" s="88">
        <v>203.2</v>
      </c>
      <c r="D318" s="49">
        <v>222</v>
      </c>
      <c r="E318" s="89">
        <v>70</v>
      </c>
      <c r="F318" s="63">
        <v>2.95</v>
      </c>
      <c r="G318" s="61">
        <v>40.218328066647516</v>
      </c>
      <c r="H318" s="62">
        <v>0.71818442976156283</v>
      </c>
      <c r="I318" s="165">
        <v>2.9028571428571426</v>
      </c>
      <c r="J318" s="61">
        <v>150.71358267716536</v>
      </c>
      <c r="K318" s="166">
        <v>55.168930386586247</v>
      </c>
      <c r="L318" s="122">
        <v>1.5980629539951725E-2</v>
      </c>
      <c r="M318" s="167">
        <v>0.37199621632098157</v>
      </c>
      <c r="N318" s="84" t="s">
        <v>4</v>
      </c>
      <c r="O318" s="54" t="s">
        <v>61</v>
      </c>
      <c r="P318" s="82" t="s">
        <v>19</v>
      </c>
      <c r="Q318" s="49">
        <v>350</v>
      </c>
      <c r="R318" s="49">
        <v>375</v>
      </c>
      <c r="S318" s="49">
        <v>400</v>
      </c>
      <c r="T318" s="49">
        <v>425</v>
      </c>
      <c r="U318" s="49">
        <v>450</v>
      </c>
      <c r="V318" s="49">
        <v>475</v>
      </c>
      <c r="W318" s="49">
        <v>500</v>
      </c>
      <c r="X318" s="50" t="s">
        <v>317</v>
      </c>
      <c r="Y318" s="114" t="s">
        <v>318</v>
      </c>
      <c r="Z318" s="119">
        <v>128.96825396825398</v>
      </c>
      <c r="AA318" s="99">
        <v>138.88888888888889</v>
      </c>
      <c r="AB318" s="99">
        <v>148.8095238095238</v>
      </c>
      <c r="AC318" s="99">
        <v>158.73015873015873</v>
      </c>
      <c r="AD318" s="99">
        <v>168.65079365079364</v>
      </c>
      <c r="AE318" s="99">
        <v>178.57142857142858</v>
      </c>
      <c r="AF318" s="99">
        <v>188.49206349206349</v>
      </c>
      <c r="AG318" s="99">
        <v>198.4126984126984</v>
      </c>
      <c r="AH318" s="50" t="s">
        <v>284</v>
      </c>
      <c r="AI318" s="134" t="s">
        <v>291</v>
      </c>
      <c r="AJ318" s="129">
        <v>17</v>
      </c>
      <c r="AK318" s="73">
        <v>17</v>
      </c>
      <c r="AL318" s="75">
        <v>10</v>
      </c>
      <c r="AM318" s="183"/>
      <c r="AN318" s="184"/>
      <c r="AO318" s="184"/>
      <c r="AP318" s="184"/>
      <c r="AQ318" s="184"/>
      <c r="AR318" s="184"/>
      <c r="AS318" s="184"/>
      <c r="AT318" s="76"/>
      <c r="AU318" s="188"/>
      <c r="AV318" s="76"/>
      <c r="AW318" s="76"/>
      <c r="AX318" s="52"/>
      <c r="AY318" s="54"/>
    </row>
    <row r="319" spans="1:51" ht="15" x14ac:dyDescent="0.2">
      <c r="A319" s="772"/>
      <c r="B319" s="41" t="s">
        <v>311</v>
      </c>
      <c r="C319" s="88">
        <v>203.2</v>
      </c>
      <c r="D319" s="49">
        <v>240</v>
      </c>
      <c r="E319" s="89">
        <v>76</v>
      </c>
      <c r="F319" s="63">
        <v>2.7</v>
      </c>
      <c r="G319" s="61">
        <v>41.152263374485592</v>
      </c>
      <c r="H319" s="62">
        <v>0.73486184597295701</v>
      </c>
      <c r="I319" s="165">
        <v>2.6736842105263157</v>
      </c>
      <c r="J319" s="61">
        <v>152.27784026996625</v>
      </c>
      <c r="K319" s="166">
        <v>55.168930386586247</v>
      </c>
      <c r="L319" s="122">
        <v>9.7465886939572272E-3</v>
      </c>
      <c r="M319" s="167">
        <v>0.3658571173005194</v>
      </c>
      <c r="N319" s="82" t="s">
        <v>283</v>
      </c>
      <c r="O319" s="54" t="s">
        <v>61</v>
      </c>
      <c r="P319" s="82" t="s">
        <v>27</v>
      </c>
      <c r="Q319" s="49">
        <v>300</v>
      </c>
      <c r="R319" s="49">
        <v>325</v>
      </c>
      <c r="S319" s="49">
        <v>350</v>
      </c>
      <c r="T319" s="49">
        <v>375</v>
      </c>
      <c r="U319" s="49">
        <v>400</v>
      </c>
      <c r="V319" s="49">
        <v>425</v>
      </c>
      <c r="W319" s="49">
        <v>450</v>
      </c>
      <c r="X319" s="50" t="s">
        <v>319</v>
      </c>
      <c r="Y319" s="114" t="s">
        <v>320</v>
      </c>
      <c r="Z319" s="119">
        <v>116.03375527426159</v>
      </c>
      <c r="AA319" s="99">
        <v>126.58227848101265</v>
      </c>
      <c r="AB319" s="99">
        <v>137.13080168776369</v>
      </c>
      <c r="AC319" s="99">
        <v>147.67932489451476</v>
      </c>
      <c r="AD319" s="99">
        <v>158.22784810126581</v>
      </c>
      <c r="AE319" s="99">
        <v>168.77637130801688</v>
      </c>
      <c r="AF319" s="99">
        <v>179.32489451476792</v>
      </c>
      <c r="AG319" s="99">
        <v>189.87341772151899</v>
      </c>
      <c r="AH319" s="50" t="s">
        <v>285</v>
      </c>
      <c r="AI319" s="134" t="s">
        <v>291</v>
      </c>
      <c r="AJ319" s="127" t="s">
        <v>250</v>
      </c>
      <c r="AK319" s="74" t="s">
        <v>248</v>
      </c>
      <c r="AL319" s="128" t="s">
        <v>250</v>
      </c>
      <c r="AM319" s="174">
        <v>139.53488372093022</v>
      </c>
      <c r="AN319" s="175">
        <v>151.16279069767444</v>
      </c>
      <c r="AO319" s="175">
        <v>162.79069767441862</v>
      </c>
      <c r="AP319" s="175">
        <v>174.41860465116281</v>
      </c>
      <c r="AQ319" s="175">
        <v>186.04651162790699</v>
      </c>
      <c r="AR319" s="175">
        <v>197.67441860465118</v>
      </c>
      <c r="AS319" s="175">
        <v>209.30232558139537</v>
      </c>
      <c r="AT319" s="76"/>
      <c r="AU319" s="176" t="s">
        <v>654</v>
      </c>
      <c r="AV319" s="76"/>
      <c r="AW319" s="177" t="s">
        <v>655</v>
      </c>
      <c r="AX319" s="53"/>
      <c r="AY319" s="79"/>
    </row>
    <row r="320" spans="1:51" ht="15" x14ac:dyDescent="0.2">
      <c r="A320" s="739"/>
      <c r="B320" s="41" t="s">
        <v>511</v>
      </c>
      <c r="C320" s="88">
        <v>203.2</v>
      </c>
      <c r="D320" s="49">
        <v>222</v>
      </c>
      <c r="E320" s="89">
        <v>70</v>
      </c>
      <c r="F320" s="63">
        <v>3.2</v>
      </c>
      <c r="G320" s="61">
        <v>36.621093749999993</v>
      </c>
      <c r="H320" s="62">
        <v>0.65394810267857129</v>
      </c>
      <c r="I320" s="165">
        <v>2.9028571428571426</v>
      </c>
      <c r="J320" s="61">
        <v>161.47883858267718</v>
      </c>
      <c r="K320" s="166">
        <v>55.168930386586247</v>
      </c>
      <c r="L320" s="122">
        <v>9.2857142857142999E-2</v>
      </c>
      <c r="M320" s="167">
        <v>0.37661989810576213</v>
      </c>
      <c r="N320" s="82" t="s">
        <v>4</v>
      </c>
      <c r="O320" s="54" t="s">
        <v>4</v>
      </c>
      <c r="P320" s="82" t="s">
        <v>19</v>
      </c>
      <c r="Q320" s="49">
        <v>375</v>
      </c>
      <c r="R320" s="49">
        <v>400</v>
      </c>
      <c r="S320" s="49">
        <v>425</v>
      </c>
      <c r="T320" s="49">
        <v>450</v>
      </c>
      <c r="U320" s="49">
        <v>475</v>
      </c>
      <c r="V320" s="49">
        <v>500</v>
      </c>
      <c r="W320" s="49">
        <v>525</v>
      </c>
      <c r="X320" s="50" t="s">
        <v>322</v>
      </c>
      <c r="Y320" s="114" t="s">
        <v>323</v>
      </c>
      <c r="Z320" s="119">
        <v>138.88888888888889</v>
      </c>
      <c r="AA320" s="99">
        <v>148.8095238095238</v>
      </c>
      <c r="AB320" s="99">
        <v>158.73015873015873</v>
      </c>
      <c r="AC320" s="99">
        <v>168.65079365079364</v>
      </c>
      <c r="AD320" s="99">
        <v>178.57142857142858</v>
      </c>
      <c r="AE320" s="99">
        <v>188.49206349206349</v>
      </c>
      <c r="AF320" s="99">
        <v>198.4126984126984</v>
      </c>
      <c r="AG320" s="99">
        <v>208.33333333333334</v>
      </c>
      <c r="AH320" s="50" t="s">
        <v>330</v>
      </c>
      <c r="AI320" s="134"/>
      <c r="AJ320" s="127"/>
      <c r="AK320" s="74"/>
      <c r="AL320" s="128"/>
      <c r="AM320" s="174">
        <v>174.41860465116281</v>
      </c>
      <c r="AN320" s="175">
        <v>186.04651162790699</v>
      </c>
      <c r="AO320" s="175">
        <v>197.67441860465118</v>
      </c>
      <c r="AP320" s="175">
        <v>209.30232558139537</v>
      </c>
      <c r="AQ320" s="175">
        <v>220.93023255813955</v>
      </c>
      <c r="AR320" s="175">
        <v>232.55813953488374</v>
      </c>
      <c r="AS320" s="175">
        <v>244.18604651162792</v>
      </c>
      <c r="AT320" s="76"/>
      <c r="AU320" s="176" t="s">
        <v>654</v>
      </c>
      <c r="AV320" s="76"/>
      <c r="AW320" s="177" t="s">
        <v>655</v>
      </c>
      <c r="AX320" s="53"/>
      <c r="AY320" s="79"/>
    </row>
    <row r="321" spans="1:51" ht="15" x14ac:dyDescent="0.2">
      <c r="A321" s="103" t="s">
        <v>14</v>
      </c>
      <c r="B321" s="41" t="s">
        <v>14</v>
      </c>
      <c r="C321" s="88" t="s">
        <v>406</v>
      </c>
      <c r="D321" s="49">
        <v>240</v>
      </c>
      <c r="E321" s="89">
        <v>76</v>
      </c>
      <c r="F321" s="63">
        <v>3.3</v>
      </c>
      <c r="G321" s="61">
        <v>39.026629935720848</v>
      </c>
      <c r="H321" s="62">
        <v>0.69690410599501518</v>
      </c>
      <c r="I321" s="165" t="e">
        <v>#VALUE!</v>
      </c>
      <c r="J321" s="61" t="e">
        <v>#VALUE!</v>
      </c>
      <c r="K321" s="166" t="e">
        <v>#VALUE!</v>
      </c>
      <c r="L321" s="122" t="e">
        <v>#VALUE!</v>
      </c>
      <c r="M321" s="167" t="e">
        <v>#VALUE!</v>
      </c>
      <c r="N321" s="82" t="s">
        <v>4</v>
      </c>
      <c r="O321" s="54" t="s">
        <v>4</v>
      </c>
      <c r="P321" s="82" t="s">
        <v>28</v>
      </c>
      <c r="Q321" s="49">
        <v>425</v>
      </c>
      <c r="R321" s="49">
        <v>450</v>
      </c>
      <c r="S321" s="49">
        <v>475</v>
      </c>
      <c r="T321" s="49">
        <v>500</v>
      </c>
      <c r="U321" s="49">
        <v>525</v>
      </c>
      <c r="V321" s="49">
        <v>550</v>
      </c>
      <c r="W321" s="49">
        <v>575</v>
      </c>
      <c r="X321" s="50" t="s">
        <v>324</v>
      </c>
      <c r="Y321" s="114" t="s">
        <v>325</v>
      </c>
      <c r="Z321" s="119">
        <v>168.77637130801688</v>
      </c>
      <c r="AA321" s="99">
        <v>179.32489451476792</v>
      </c>
      <c r="AB321" s="99">
        <v>189.87341772151899</v>
      </c>
      <c r="AC321" s="99">
        <v>200.42194092827003</v>
      </c>
      <c r="AD321" s="99">
        <v>210.97046413502107</v>
      </c>
      <c r="AE321" s="99">
        <v>221.51898734177215</v>
      </c>
      <c r="AF321" s="99">
        <v>232.06751054852319</v>
      </c>
      <c r="AG321" s="99">
        <v>242.61603375527426</v>
      </c>
      <c r="AH321" s="50" t="s">
        <v>329</v>
      </c>
      <c r="AI321" s="134" t="s">
        <v>291</v>
      </c>
      <c r="AJ321" s="129">
        <v>15</v>
      </c>
      <c r="AK321" s="73">
        <v>10</v>
      </c>
      <c r="AL321" s="75">
        <v>10</v>
      </c>
      <c r="AM321" s="174">
        <v>197.67441860465118</v>
      </c>
      <c r="AN321" s="175">
        <v>209.30232558139537</v>
      </c>
      <c r="AO321" s="175">
        <v>220.93023255813955</v>
      </c>
      <c r="AP321" s="175">
        <v>232.55813953488374</v>
      </c>
      <c r="AQ321" s="175">
        <v>244.18604651162792</v>
      </c>
      <c r="AR321" s="175">
        <v>255.81395348837211</v>
      </c>
      <c r="AS321" s="175">
        <v>267.44186046511629</v>
      </c>
      <c r="AT321" s="76"/>
      <c r="AU321" s="176" t="s">
        <v>654</v>
      </c>
      <c r="AV321" s="76"/>
      <c r="AW321" s="177" t="s">
        <v>656</v>
      </c>
      <c r="AX321" s="52"/>
      <c r="AY321" s="54"/>
    </row>
    <row r="322" spans="1:51" ht="15" x14ac:dyDescent="0.2">
      <c r="A322" s="103" t="s">
        <v>195</v>
      </c>
      <c r="B322" s="41" t="s">
        <v>163</v>
      </c>
      <c r="C322" s="88">
        <v>228.6</v>
      </c>
      <c r="D322" s="49">
        <v>240</v>
      </c>
      <c r="E322" s="89">
        <v>76</v>
      </c>
      <c r="F322" s="63">
        <v>3.6</v>
      </c>
      <c r="G322" s="61">
        <v>30.864197530864196</v>
      </c>
      <c r="H322" s="62">
        <v>0.55114638447971775</v>
      </c>
      <c r="I322" s="165">
        <v>3.0078947368421054</v>
      </c>
      <c r="J322" s="61">
        <v>180.47744031996001</v>
      </c>
      <c r="K322" s="166">
        <v>58.515487180745573</v>
      </c>
      <c r="L322" s="122">
        <v>0.1644736842105263</v>
      </c>
      <c r="M322" s="167">
        <v>0.38805007288283905</v>
      </c>
      <c r="N322" s="82" t="s">
        <v>23</v>
      </c>
      <c r="O322" s="54" t="s">
        <v>23</v>
      </c>
      <c r="P322" s="82" t="s">
        <v>51</v>
      </c>
      <c r="Q322" s="49">
        <v>400</v>
      </c>
      <c r="R322" s="49">
        <v>425</v>
      </c>
      <c r="S322" s="49">
        <v>450</v>
      </c>
      <c r="T322" s="49">
        <v>475</v>
      </c>
      <c r="U322" s="49">
        <v>500</v>
      </c>
      <c r="V322" s="49">
        <v>525</v>
      </c>
      <c r="W322" s="49">
        <v>550</v>
      </c>
      <c r="X322" s="50" t="s">
        <v>324</v>
      </c>
      <c r="Y322" s="114" t="s">
        <v>325</v>
      </c>
      <c r="Z322" s="119">
        <v>158.22784810126581</v>
      </c>
      <c r="AA322" s="99">
        <v>168.77637130801688</v>
      </c>
      <c r="AB322" s="99">
        <v>179.32489451476792</v>
      </c>
      <c r="AC322" s="99">
        <v>189.87341772151899</v>
      </c>
      <c r="AD322" s="99">
        <v>200.42194092827003</v>
      </c>
      <c r="AE322" s="99">
        <v>210.97046413502107</v>
      </c>
      <c r="AF322" s="99">
        <v>221.51898734177215</v>
      </c>
      <c r="AG322" s="99">
        <v>232.06751054852319</v>
      </c>
      <c r="AH322" s="50" t="s">
        <v>329</v>
      </c>
      <c r="AI322" s="134" t="s">
        <v>291</v>
      </c>
      <c r="AJ322" s="129">
        <v>17</v>
      </c>
      <c r="AK322" s="73">
        <v>17</v>
      </c>
      <c r="AL322" s="75">
        <v>12</v>
      </c>
      <c r="AM322" s="174">
        <v>186.04651162790699</v>
      </c>
      <c r="AN322" s="175">
        <v>197.67441860465118</v>
      </c>
      <c r="AO322" s="175">
        <v>209.30232558139537</v>
      </c>
      <c r="AP322" s="175">
        <v>220.93023255813955</v>
      </c>
      <c r="AQ322" s="175">
        <v>232.55813953488374</v>
      </c>
      <c r="AR322" s="175">
        <v>244.18604651162792</v>
      </c>
      <c r="AS322" s="175">
        <v>255.81395348837211</v>
      </c>
      <c r="AT322" s="76"/>
      <c r="AU322" s="176" t="s">
        <v>654</v>
      </c>
      <c r="AV322" s="76"/>
      <c r="AW322" s="177" t="s">
        <v>656</v>
      </c>
      <c r="AX322" s="52"/>
      <c r="AY322" s="54"/>
    </row>
    <row r="323" spans="1:51" ht="15" x14ac:dyDescent="0.2">
      <c r="A323" s="103" t="s">
        <v>164</v>
      </c>
      <c r="B323" s="41" t="s">
        <v>277</v>
      </c>
      <c r="C323" s="88">
        <v>170</v>
      </c>
      <c r="D323" s="49">
        <v>216</v>
      </c>
      <c r="E323" s="89">
        <v>63</v>
      </c>
      <c r="F323" s="63">
        <v>2.94</v>
      </c>
      <c r="G323" s="61">
        <v>46.277014207043365</v>
      </c>
      <c r="H323" s="62">
        <v>0.82637525369720299</v>
      </c>
      <c r="I323" s="165">
        <v>2.6984126984126986</v>
      </c>
      <c r="J323" s="61">
        <v>166.76470588235293</v>
      </c>
      <c r="K323" s="166">
        <v>50.461153375641345</v>
      </c>
      <c r="L323" s="122">
        <v>8.2172551560306589E-2</v>
      </c>
      <c r="M323" s="167">
        <v>0.32967953538752343</v>
      </c>
      <c r="N323" s="82" t="s">
        <v>45</v>
      </c>
      <c r="O323" s="54" t="s">
        <v>45</v>
      </c>
      <c r="P323" s="82" t="s">
        <v>27</v>
      </c>
      <c r="Q323" s="49">
        <v>400</v>
      </c>
      <c r="R323" s="49">
        <v>425</v>
      </c>
      <c r="S323" s="49">
        <v>450</v>
      </c>
      <c r="T323" s="49">
        <v>475</v>
      </c>
      <c r="U323" s="49">
        <v>500</v>
      </c>
      <c r="V323" s="49">
        <v>525</v>
      </c>
      <c r="W323" s="49">
        <v>550</v>
      </c>
      <c r="X323" s="50" t="s">
        <v>321</v>
      </c>
      <c r="Y323" s="115"/>
      <c r="Z323" s="119">
        <v>144.23076923076923</v>
      </c>
      <c r="AA323" s="99">
        <v>153.84615384615384</v>
      </c>
      <c r="AB323" s="99">
        <v>163.46153846153845</v>
      </c>
      <c r="AC323" s="99">
        <v>173.07692307692307</v>
      </c>
      <c r="AD323" s="99">
        <v>182.69230769230768</v>
      </c>
      <c r="AE323" s="99">
        <v>192.30769230769229</v>
      </c>
      <c r="AF323" s="99">
        <v>201.92307692307691</v>
      </c>
      <c r="AG323" s="99">
        <v>211.53846153846152</v>
      </c>
      <c r="AH323" s="50" t="s">
        <v>331</v>
      </c>
      <c r="AI323" s="134" t="s">
        <v>291</v>
      </c>
      <c r="AJ323" s="129">
        <v>10</v>
      </c>
      <c r="AK323" s="73">
        <v>20</v>
      </c>
      <c r="AL323" s="75">
        <v>20</v>
      </c>
      <c r="AM323" s="119">
        <v>186.04651162790699</v>
      </c>
      <c r="AN323" s="99">
        <v>197.67441860465118</v>
      </c>
      <c r="AO323" s="99">
        <v>209.30232558139537</v>
      </c>
      <c r="AP323" s="99">
        <v>220.93023255813955</v>
      </c>
      <c r="AQ323" s="99">
        <v>232.55813953488374</v>
      </c>
      <c r="AR323" s="99">
        <v>244.18604651162792</v>
      </c>
      <c r="AS323" s="99">
        <v>255.81395348837211</v>
      </c>
      <c r="AT323" s="52" t="s">
        <v>460</v>
      </c>
      <c r="AU323" s="70" t="s">
        <v>654</v>
      </c>
      <c r="AV323" s="52" t="s">
        <v>461</v>
      </c>
      <c r="AW323" s="52" t="s">
        <v>655</v>
      </c>
      <c r="AX323" s="52"/>
      <c r="AY323" s="54"/>
    </row>
    <row r="324" spans="1:51" ht="15" x14ac:dyDescent="0.2">
      <c r="A324" s="71" t="s">
        <v>398</v>
      </c>
      <c r="B324" s="45" t="s">
        <v>399</v>
      </c>
      <c r="C324" s="88">
        <v>155</v>
      </c>
      <c r="D324" s="49">
        <v>216</v>
      </c>
      <c r="E324" s="89">
        <v>63</v>
      </c>
      <c r="F324" s="63">
        <v>2.57</v>
      </c>
      <c r="G324" s="61">
        <v>49.205892594891679</v>
      </c>
      <c r="H324" s="62">
        <v>0.87867665348020851</v>
      </c>
      <c r="I324" s="165">
        <v>2.4603174603174605</v>
      </c>
      <c r="J324" s="61">
        <v>148.60887096774192</v>
      </c>
      <c r="K324" s="166">
        <v>48.183524155047024</v>
      </c>
      <c r="L324" s="122">
        <v>4.2678031004879137E-2</v>
      </c>
      <c r="M324" s="167">
        <v>0.33868487406077491</v>
      </c>
      <c r="N324" s="82" t="s">
        <v>4</v>
      </c>
      <c r="O324" s="54" t="s">
        <v>4</v>
      </c>
      <c r="P324" s="82"/>
      <c r="Q324" s="49">
        <v>325</v>
      </c>
      <c r="R324" s="49">
        <v>350</v>
      </c>
      <c r="S324" s="49">
        <v>375</v>
      </c>
      <c r="T324" s="49">
        <v>400</v>
      </c>
      <c r="U324" s="49">
        <v>425</v>
      </c>
      <c r="V324" s="49">
        <v>450</v>
      </c>
      <c r="W324" s="49">
        <v>475</v>
      </c>
      <c r="X324" s="50" t="s">
        <v>321</v>
      </c>
      <c r="Y324" s="115"/>
      <c r="Z324" s="119">
        <v>115.38461538461539</v>
      </c>
      <c r="AA324" s="99">
        <v>125</v>
      </c>
      <c r="AB324" s="99">
        <v>134.61538461538461</v>
      </c>
      <c r="AC324" s="99">
        <v>144.23076923076923</v>
      </c>
      <c r="AD324" s="99">
        <v>153.84615384615384</v>
      </c>
      <c r="AE324" s="99">
        <v>163.46153846153845</v>
      </c>
      <c r="AF324" s="99">
        <v>173.07692307692307</v>
      </c>
      <c r="AG324" s="99">
        <v>182.69230769230768</v>
      </c>
      <c r="AH324" s="50" t="s">
        <v>331</v>
      </c>
      <c r="AI324" s="134"/>
      <c r="AJ324" s="129"/>
      <c r="AK324" s="73"/>
      <c r="AL324" s="75"/>
      <c r="AM324" s="119">
        <v>151.16279069767444</v>
      </c>
      <c r="AN324" s="99">
        <v>162.79069767441862</v>
      </c>
      <c r="AO324" s="99">
        <v>174.41860465116281</v>
      </c>
      <c r="AP324" s="99">
        <v>186.04651162790699</v>
      </c>
      <c r="AQ324" s="99">
        <v>197.67441860465118</v>
      </c>
      <c r="AR324" s="99">
        <v>209.30232558139537</v>
      </c>
      <c r="AS324" s="99">
        <v>220.93023255813955</v>
      </c>
      <c r="AT324" s="52" t="s">
        <v>460</v>
      </c>
      <c r="AU324" s="70" t="s">
        <v>654</v>
      </c>
      <c r="AV324" s="52" t="s">
        <v>461</v>
      </c>
      <c r="AW324" s="52" t="s">
        <v>655</v>
      </c>
      <c r="AX324" s="72"/>
      <c r="AY324" s="80"/>
    </row>
    <row r="325" spans="1:51" ht="15" x14ac:dyDescent="0.2">
      <c r="A325" s="103" t="s">
        <v>165</v>
      </c>
      <c r="B325" s="41" t="s">
        <v>166</v>
      </c>
      <c r="C325" s="88">
        <v>220</v>
      </c>
      <c r="D325" s="49">
        <v>240</v>
      </c>
      <c r="E325" s="89">
        <v>76</v>
      </c>
      <c r="F325" s="63">
        <v>3.2</v>
      </c>
      <c r="G325" s="61">
        <v>34.179687499999993</v>
      </c>
      <c r="H325" s="62">
        <v>0.61035156249999989</v>
      </c>
      <c r="I325" s="165">
        <v>2.8947368421052633</v>
      </c>
      <c r="J325" s="61">
        <v>164.09090909090909</v>
      </c>
      <c r="K325" s="166">
        <v>57.404250713688434</v>
      </c>
      <c r="L325" s="122">
        <v>9.5394736842105282E-2</v>
      </c>
      <c r="M325" s="167">
        <v>0.38672337322905892</v>
      </c>
      <c r="N325" s="82" t="s">
        <v>3</v>
      </c>
      <c r="O325" s="54" t="s">
        <v>23</v>
      </c>
      <c r="P325" s="82" t="s">
        <v>19</v>
      </c>
      <c r="Q325" s="49">
        <v>350</v>
      </c>
      <c r="R325" s="49">
        <v>375</v>
      </c>
      <c r="S325" s="49">
        <v>400</v>
      </c>
      <c r="T325" s="49">
        <v>425</v>
      </c>
      <c r="U325" s="49">
        <v>450</v>
      </c>
      <c r="V325" s="49">
        <v>475</v>
      </c>
      <c r="W325" s="49">
        <v>500</v>
      </c>
      <c r="X325" s="50" t="s">
        <v>324</v>
      </c>
      <c r="Y325" s="114" t="s">
        <v>325</v>
      </c>
      <c r="Z325" s="119">
        <v>137.13080168776369</v>
      </c>
      <c r="AA325" s="99">
        <v>147.67932489451476</v>
      </c>
      <c r="AB325" s="99">
        <v>158.22784810126581</v>
      </c>
      <c r="AC325" s="99">
        <v>168.77637130801688</v>
      </c>
      <c r="AD325" s="99">
        <v>179.32489451476792</v>
      </c>
      <c r="AE325" s="99">
        <v>189.87341772151899</v>
      </c>
      <c r="AF325" s="99">
        <v>200.42194092827003</v>
      </c>
      <c r="AG325" s="99">
        <v>210.97046413502107</v>
      </c>
      <c r="AH325" s="50" t="s">
        <v>329</v>
      </c>
      <c r="AI325" s="134" t="s">
        <v>291</v>
      </c>
      <c r="AJ325" s="129">
        <v>17</v>
      </c>
      <c r="AK325" s="73">
        <v>17</v>
      </c>
      <c r="AL325" s="75">
        <v>10</v>
      </c>
      <c r="AM325" s="174">
        <v>162.79069767441862</v>
      </c>
      <c r="AN325" s="175">
        <v>174.41860465116281</v>
      </c>
      <c r="AO325" s="175">
        <v>186.04651162790699</v>
      </c>
      <c r="AP325" s="175">
        <v>197.67441860465118</v>
      </c>
      <c r="AQ325" s="175">
        <v>209.30232558139537</v>
      </c>
      <c r="AR325" s="175">
        <v>220.93023255813955</v>
      </c>
      <c r="AS325" s="175">
        <v>232.55813953488374</v>
      </c>
      <c r="AT325" s="76"/>
      <c r="AU325" s="176" t="s">
        <v>654</v>
      </c>
      <c r="AV325" s="76"/>
      <c r="AW325" s="177" t="s">
        <v>657</v>
      </c>
      <c r="AX325" s="52"/>
      <c r="AY325" s="54"/>
    </row>
    <row r="326" spans="1:51" ht="15" x14ac:dyDescent="0.2">
      <c r="A326" s="741" t="s">
        <v>167</v>
      </c>
      <c r="B326" s="41" t="s">
        <v>168</v>
      </c>
      <c r="C326" s="88">
        <v>205</v>
      </c>
      <c r="D326" s="49">
        <v>222</v>
      </c>
      <c r="E326" s="89">
        <v>70</v>
      </c>
      <c r="F326" s="63">
        <v>2.92</v>
      </c>
      <c r="G326" s="61">
        <v>38.116907487333464</v>
      </c>
      <c r="H326" s="62">
        <v>0.6806590622738119</v>
      </c>
      <c r="I326" s="165">
        <v>2.9285714285714284</v>
      </c>
      <c r="J326" s="61">
        <v>138.71951219512195</v>
      </c>
      <c r="K326" s="166">
        <v>55.412742216930582</v>
      </c>
      <c r="L326" s="122">
        <v>-2.9354207436398808E-3</v>
      </c>
      <c r="M326" s="167">
        <v>0.39828974098076869</v>
      </c>
      <c r="N326" s="82" t="s">
        <v>43</v>
      </c>
      <c r="O326" s="54" t="s">
        <v>43</v>
      </c>
      <c r="P326" s="82" t="s">
        <v>18</v>
      </c>
      <c r="Q326" s="49">
        <v>325</v>
      </c>
      <c r="R326" s="49">
        <v>350</v>
      </c>
      <c r="S326" s="49">
        <v>375</v>
      </c>
      <c r="T326" s="49">
        <v>400</v>
      </c>
      <c r="U326" s="49">
        <v>425</v>
      </c>
      <c r="V326" s="49">
        <v>450</v>
      </c>
      <c r="W326" s="49">
        <v>475</v>
      </c>
      <c r="X326" s="50" t="s">
        <v>322</v>
      </c>
      <c r="Y326" s="114" t="s">
        <v>323</v>
      </c>
      <c r="Z326" s="119">
        <v>119.04761904761905</v>
      </c>
      <c r="AA326" s="99">
        <v>128.96825396825398</v>
      </c>
      <c r="AB326" s="99">
        <v>138.88888888888889</v>
      </c>
      <c r="AC326" s="99">
        <v>148.8095238095238</v>
      </c>
      <c r="AD326" s="99">
        <v>158.73015873015873</v>
      </c>
      <c r="AE326" s="99">
        <v>168.65079365079364</v>
      </c>
      <c r="AF326" s="99">
        <v>178.57142857142858</v>
      </c>
      <c r="AG326" s="99">
        <v>188.49206349206349</v>
      </c>
      <c r="AH326" s="50" t="s">
        <v>330</v>
      </c>
      <c r="AI326" s="134" t="s">
        <v>292</v>
      </c>
      <c r="AJ326" s="127" t="s">
        <v>250</v>
      </c>
      <c r="AK326" s="74" t="s">
        <v>251</v>
      </c>
      <c r="AL326" s="128" t="s">
        <v>245</v>
      </c>
      <c r="AM326" s="119">
        <v>151.16279069767444</v>
      </c>
      <c r="AN326" s="99">
        <v>162.79069767441862</v>
      </c>
      <c r="AO326" s="99">
        <v>174.41860465116281</v>
      </c>
      <c r="AP326" s="99">
        <v>186.04651162790699</v>
      </c>
      <c r="AQ326" s="99">
        <v>197.67441860465118</v>
      </c>
      <c r="AR326" s="99">
        <v>209.30232558139537</v>
      </c>
      <c r="AS326" s="99">
        <v>220.93023255813955</v>
      </c>
      <c r="AT326" s="52" t="s">
        <v>464</v>
      </c>
      <c r="AU326" s="70" t="s">
        <v>654</v>
      </c>
      <c r="AV326" s="52" t="s">
        <v>465</v>
      </c>
      <c r="AW326" s="52" t="s">
        <v>655</v>
      </c>
      <c r="AX326" s="53"/>
      <c r="AY326" s="79"/>
    </row>
    <row r="327" spans="1:51" ht="15" x14ac:dyDescent="0.2">
      <c r="A327" s="741"/>
      <c r="B327" s="41" t="s">
        <v>169</v>
      </c>
      <c r="C327" s="88">
        <v>165</v>
      </c>
      <c r="D327" s="49">
        <v>222</v>
      </c>
      <c r="E327" s="89">
        <v>70</v>
      </c>
      <c r="F327" s="63">
        <v>2.5</v>
      </c>
      <c r="G327" s="61">
        <v>44</v>
      </c>
      <c r="H327" s="62">
        <v>0.7857142857142857</v>
      </c>
      <c r="I327" s="165">
        <v>2.3571428571428572</v>
      </c>
      <c r="J327" s="61">
        <v>145.83333333333334</v>
      </c>
      <c r="K327" s="166">
        <v>49.713539403265187</v>
      </c>
      <c r="L327" s="122">
        <v>5.714285714285712E-2</v>
      </c>
      <c r="M327" s="167">
        <v>0.36155301384192867</v>
      </c>
      <c r="N327" s="82" t="s">
        <v>43</v>
      </c>
      <c r="O327" s="54" t="s">
        <v>43</v>
      </c>
      <c r="P327" s="82" t="s">
        <v>27</v>
      </c>
      <c r="Q327" s="49">
        <v>275</v>
      </c>
      <c r="R327" s="49">
        <v>300</v>
      </c>
      <c r="S327" s="49">
        <v>325</v>
      </c>
      <c r="T327" s="49">
        <v>350</v>
      </c>
      <c r="U327" s="49">
        <v>375</v>
      </c>
      <c r="V327" s="49">
        <v>400</v>
      </c>
      <c r="W327" s="49">
        <v>425</v>
      </c>
      <c r="X327" s="50" t="s">
        <v>322</v>
      </c>
      <c r="Y327" s="114" t="s">
        <v>323</v>
      </c>
      <c r="Z327" s="119">
        <v>99.206349206349202</v>
      </c>
      <c r="AA327" s="99">
        <v>109.12698412698413</v>
      </c>
      <c r="AB327" s="99">
        <v>119.04761904761905</v>
      </c>
      <c r="AC327" s="99">
        <v>128.96825396825398</v>
      </c>
      <c r="AD327" s="99">
        <v>138.88888888888889</v>
      </c>
      <c r="AE327" s="99">
        <v>148.8095238095238</v>
      </c>
      <c r="AF327" s="99">
        <v>158.73015873015873</v>
      </c>
      <c r="AG327" s="99">
        <v>168.65079365079364</v>
      </c>
      <c r="AH327" s="50" t="s">
        <v>330</v>
      </c>
      <c r="AI327" s="134" t="s">
        <v>291</v>
      </c>
      <c r="AJ327" s="127" t="s">
        <v>250</v>
      </c>
      <c r="AK327" s="74" t="s">
        <v>251</v>
      </c>
      <c r="AL327" s="128" t="s">
        <v>249</v>
      </c>
      <c r="AM327" s="119">
        <v>127.90697674418605</v>
      </c>
      <c r="AN327" s="99">
        <v>139.53488372093022</v>
      </c>
      <c r="AO327" s="99">
        <v>151.16279069767444</v>
      </c>
      <c r="AP327" s="99">
        <v>162.79069767441862</v>
      </c>
      <c r="AQ327" s="99">
        <v>174.41860465116281</v>
      </c>
      <c r="AR327" s="99">
        <v>186.04651162790699</v>
      </c>
      <c r="AS327" s="99">
        <v>197.67441860465118</v>
      </c>
      <c r="AT327" s="52" t="s">
        <v>464</v>
      </c>
      <c r="AU327" s="70" t="s">
        <v>652</v>
      </c>
      <c r="AV327" s="52" t="s">
        <v>465</v>
      </c>
      <c r="AW327" s="52" t="s">
        <v>653</v>
      </c>
      <c r="AX327" s="53"/>
      <c r="AY327" s="79"/>
    </row>
    <row r="328" spans="1:51" ht="15" x14ac:dyDescent="0.2">
      <c r="A328" s="741"/>
      <c r="B328" s="41" t="s">
        <v>170</v>
      </c>
      <c r="C328" s="88">
        <v>190</v>
      </c>
      <c r="D328" s="49">
        <v>222</v>
      </c>
      <c r="E328" s="89">
        <v>70</v>
      </c>
      <c r="F328" s="63">
        <v>2.8</v>
      </c>
      <c r="G328" s="61">
        <v>38.265306122448983</v>
      </c>
      <c r="H328" s="62">
        <v>0.68330903790087472</v>
      </c>
      <c r="I328" s="165">
        <v>2.7142857142857144</v>
      </c>
      <c r="J328" s="61">
        <v>138.15789473684211</v>
      </c>
      <c r="K328" s="166">
        <v>53.346939930983858</v>
      </c>
      <c r="L328" s="122">
        <v>3.0612244897959075E-2</v>
      </c>
      <c r="M328" s="167">
        <v>0.39832381815134615</v>
      </c>
      <c r="N328" s="82" t="s">
        <v>43</v>
      </c>
      <c r="O328" s="54" t="s">
        <v>43</v>
      </c>
      <c r="P328" s="82" t="s">
        <v>18</v>
      </c>
      <c r="Q328" s="49">
        <v>300</v>
      </c>
      <c r="R328" s="49">
        <v>325</v>
      </c>
      <c r="S328" s="49">
        <v>350</v>
      </c>
      <c r="T328" s="49">
        <v>375</v>
      </c>
      <c r="U328" s="49">
        <v>400</v>
      </c>
      <c r="V328" s="49">
        <v>425</v>
      </c>
      <c r="W328" s="49">
        <v>450</v>
      </c>
      <c r="X328" s="50" t="s">
        <v>322</v>
      </c>
      <c r="Y328" s="114" t="s">
        <v>323</v>
      </c>
      <c r="Z328" s="119">
        <v>109.12698412698413</v>
      </c>
      <c r="AA328" s="99">
        <v>119.04761904761905</v>
      </c>
      <c r="AB328" s="99">
        <v>128.96825396825398</v>
      </c>
      <c r="AC328" s="99">
        <v>138.88888888888889</v>
      </c>
      <c r="AD328" s="99">
        <v>148.8095238095238</v>
      </c>
      <c r="AE328" s="99">
        <v>158.73015873015873</v>
      </c>
      <c r="AF328" s="99">
        <v>168.65079365079364</v>
      </c>
      <c r="AG328" s="99">
        <v>178.57142857142858</v>
      </c>
      <c r="AH328" s="50" t="s">
        <v>330</v>
      </c>
      <c r="AI328" s="134" t="s">
        <v>291</v>
      </c>
      <c r="AJ328" s="127" t="s">
        <v>250</v>
      </c>
      <c r="AK328" s="74" t="s">
        <v>251</v>
      </c>
      <c r="AL328" s="128" t="s">
        <v>245</v>
      </c>
      <c r="AM328" s="119">
        <v>139.53488372093022</v>
      </c>
      <c r="AN328" s="99">
        <v>151.16279069767444</v>
      </c>
      <c r="AO328" s="99">
        <v>162.79069767441862</v>
      </c>
      <c r="AP328" s="99">
        <v>174.41860465116281</v>
      </c>
      <c r="AQ328" s="99">
        <v>186.04651162790699</v>
      </c>
      <c r="AR328" s="99">
        <v>197.67441860465118</v>
      </c>
      <c r="AS328" s="99">
        <v>209.30232558139537</v>
      </c>
      <c r="AT328" s="52" t="s">
        <v>464</v>
      </c>
      <c r="AU328" s="70" t="s">
        <v>654</v>
      </c>
      <c r="AV328" s="52" t="s">
        <v>465</v>
      </c>
      <c r="AW328" s="52" t="s">
        <v>655</v>
      </c>
      <c r="AX328" s="53"/>
      <c r="AY328" s="79"/>
    </row>
    <row r="329" spans="1:51" ht="15" x14ac:dyDescent="0.2">
      <c r="A329" s="741"/>
      <c r="B329" s="41" t="s">
        <v>452</v>
      </c>
      <c r="C329" s="88">
        <v>130</v>
      </c>
      <c r="D329" s="49">
        <v>190</v>
      </c>
      <c r="E329" s="89">
        <v>51</v>
      </c>
      <c r="F329" s="63">
        <v>2.54</v>
      </c>
      <c r="G329" s="61">
        <v>62.000124000248</v>
      </c>
      <c r="H329" s="62">
        <v>1.107145071433</v>
      </c>
      <c r="I329" s="165">
        <v>2.5490196078431371</v>
      </c>
      <c r="J329" s="61">
        <v>142.91208791208791</v>
      </c>
      <c r="K329" s="166">
        <v>44.126998538309856</v>
      </c>
      <c r="L329" s="122">
        <v>-3.5510267098964746E-3</v>
      </c>
      <c r="M329" s="167">
        <v>0.30767766039652911</v>
      </c>
      <c r="N329" s="82" t="s">
        <v>43</v>
      </c>
      <c r="O329" s="54" t="s">
        <v>43</v>
      </c>
      <c r="P329" s="182"/>
      <c r="Q329" s="177">
        <v>400</v>
      </c>
      <c r="R329" s="177">
        <v>425</v>
      </c>
      <c r="S329" s="177">
        <v>450</v>
      </c>
      <c r="T329" s="177">
        <v>475</v>
      </c>
      <c r="U329" s="177">
        <v>500</v>
      </c>
      <c r="V329" s="177">
        <v>525</v>
      </c>
      <c r="W329" s="177">
        <v>550</v>
      </c>
      <c r="X329" s="60"/>
      <c r="Y329" s="115"/>
      <c r="Z329" s="183"/>
      <c r="AA329" s="184"/>
      <c r="AB329" s="184"/>
      <c r="AC329" s="184"/>
      <c r="AD329" s="184"/>
      <c r="AE329" s="184"/>
      <c r="AF329" s="184"/>
      <c r="AG329" s="184"/>
      <c r="AH329" s="60"/>
      <c r="AI329" s="134"/>
      <c r="AJ329" s="127"/>
      <c r="AK329" s="74"/>
      <c r="AL329" s="128"/>
      <c r="AM329" s="119">
        <v>186.04651162790699</v>
      </c>
      <c r="AN329" s="99">
        <v>197.67441860465118</v>
      </c>
      <c r="AO329" s="99">
        <v>209.30232558139537</v>
      </c>
      <c r="AP329" s="99">
        <v>220.93023255813955</v>
      </c>
      <c r="AQ329" s="99">
        <v>232.55813953488374</v>
      </c>
      <c r="AR329" s="99">
        <v>244.18604651162792</v>
      </c>
      <c r="AS329" s="99">
        <v>255.81395348837211</v>
      </c>
      <c r="AT329" s="52" t="s">
        <v>457</v>
      </c>
      <c r="AU329" s="70" t="s">
        <v>652</v>
      </c>
      <c r="AV329" s="76"/>
      <c r="AW329" s="76"/>
      <c r="AX329" s="53"/>
      <c r="AY329" s="79"/>
    </row>
    <row r="330" spans="1:51" ht="15" x14ac:dyDescent="0.2">
      <c r="A330" s="741"/>
      <c r="B330" s="41" t="s">
        <v>451</v>
      </c>
      <c r="C330" s="88">
        <v>160</v>
      </c>
      <c r="D330" s="49">
        <v>216</v>
      </c>
      <c r="E330" s="89">
        <v>63</v>
      </c>
      <c r="F330" s="63">
        <v>2.5499999999999998</v>
      </c>
      <c r="G330" s="61">
        <v>49.980776624375245</v>
      </c>
      <c r="H330" s="62">
        <v>0.89251386829241508</v>
      </c>
      <c r="I330" s="165">
        <v>2.5396825396825395</v>
      </c>
      <c r="J330" s="61">
        <v>143.96484375</v>
      </c>
      <c r="K330" s="166">
        <v>48.954509496061739</v>
      </c>
      <c r="L330" s="122">
        <v>4.0460628695922676E-3</v>
      </c>
      <c r="M330" s="167">
        <v>0.34142632263919981</v>
      </c>
      <c r="N330" s="82" t="s">
        <v>43</v>
      </c>
      <c r="O330" s="54" t="s">
        <v>43</v>
      </c>
      <c r="P330" s="82" t="s">
        <v>18</v>
      </c>
      <c r="Q330" s="49">
        <v>325</v>
      </c>
      <c r="R330" s="49">
        <v>350</v>
      </c>
      <c r="S330" s="49">
        <v>375</v>
      </c>
      <c r="T330" s="49">
        <v>400</v>
      </c>
      <c r="U330" s="49">
        <v>425</v>
      </c>
      <c r="V330" s="49">
        <v>450</v>
      </c>
      <c r="W330" s="49">
        <v>475</v>
      </c>
      <c r="X330" s="50" t="s">
        <v>321</v>
      </c>
      <c r="Y330" s="115"/>
      <c r="Z330" s="119">
        <v>115.38461538461539</v>
      </c>
      <c r="AA330" s="99">
        <v>125</v>
      </c>
      <c r="AB330" s="99">
        <v>134.61538461538461</v>
      </c>
      <c r="AC330" s="99">
        <v>144.23076923076923</v>
      </c>
      <c r="AD330" s="99">
        <v>153.84615384615384</v>
      </c>
      <c r="AE330" s="99">
        <v>163.46153846153845</v>
      </c>
      <c r="AF330" s="99">
        <v>173.07692307692307</v>
      </c>
      <c r="AG330" s="99">
        <v>182.69230769230768</v>
      </c>
      <c r="AH330" s="50" t="s">
        <v>331</v>
      </c>
      <c r="AI330" s="134" t="s">
        <v>293</v>
      </c>
      <c r="AJ330" s="127" t="s">
        <v>250</v>
      </c>
      <c r="AK330" s="74" t="s">
        <v>251</v>
      </c>
      <c r="AL330" s="128" t="s">
        <v>245</v>
      </c>
      <c r="AM330" s="119">
        <v>151.16279069767444</v>
      </c>
      <c r="AN330" s="99">
        <v>162.79069767441862</v>
      </c>
      <c r="AO330" s="99">
        <v>174.41860465116281</v>
      </c>
      <c r="AP330" s="99">
        <v>186.04651162790699</v>
      </c>
      <c r="AQ330" s="99">
        <v>197.67441860465118</v>
      </c>
      <c r="AR330" s="99">
        <v>209.30232558139537</v>
      </c>
      <c r="AS330" s="99">
        <v>220.93023255813955</v>
      </c>
      <c r="AT330" s="52" t="s">
        <v>460</v>
      </c>
      <c r="AU330" s="70" t="s">
        <v>652</v>
      </c>
      <c r="AV330" s="52" t="s">
        <v>461</v>
      </c>
      <c r="AW330" s="52" t="s">
        <v>655</v>
      </c>
      <c r="AX330" s="53"/>
      <c r="AY330" s="79"/>
    </row>
    <row r="331" spans="1:51" ht="15" x14ac:dyDescent="0.2">
      <c r="A331" s="741"/>
      <c r="B331" s="41" t="s">
        <v>619</v>
      </c>
      <c r="C331" s="88">
        <v>205</v>
      </c>
      <c r="D331" s="49">
        <v>240</v>
      </c>
      <c r="E331" s="89">
        <v>76</v>
      </c>
      <c r="F331" s="63">
        <v>3.06</v>
      </c>
      <c r="G331" s="61">
        <v>34.708872655816137</v>
      </c>
      <c r="H331" s="62">
        <v>0.61980129742528811</v>
      </c>
      <c r="I331" s="165">
        <v>2.6973684210526314</v>
      </c>
      <c r="J331" s="61">
        <v>163.51916376306622</v>
      </c>
      <c r="K331" s="166">
        <v>55.412742216930582</v>
      </c>
      <c r="L331" s="122">
        <v>0.11850705194358452</v>
      </c>
      <c r="M331" s="167">
        <v>0.38443431199567712</v>
      </c>
      <c r="N331" s="82" t="s">
        <v>43</v>
      </c>
      <c r="O331" s="54" t="s">
        <v>43</v>
      </c>
      <c r="P331" s="82" t="s">
        <v>27</v>
      </c>
      <c r="Q331" s="49">
        <v>325</v>
      </c>
      <c r="R331" s="49">
        <v>350</v>
      </c>
      <c r="S331" s="49">
        <v>375</v>
      </c>
      <c r="T331" s="49">
        <v>400</v>
      </c>
      <c r="U331" s="49">
        <v>425</v>
      </c>
      <c r="V331" s="49">
        <v>450</v>
      </c>
      <c r="W331" s="49">
        <v>475</v>
      </c>
      <c r="X331" s="50" t="s">
        <v>324</v>
      </c>
      <c r="Y331" s="114" t="s">
        <v>325</v>
      </c>
      <c r="Z331" s="119">
        <v>126.58227848101265</v>
      </c>
      <c r="AA331" s="99">
        <v>137.13080168776369</v>
      </c>
      <c r="AB331" s="99">
        <v>147.67932489451476</v>
      </c>
      <c r="AC331" s="99">
        <v>158.22784810126581</v>
      </c>
      <c r="AD331" s="99">
        <v>168.77637130801688</v>
      </c>
      <c r="AE331" s="99">
        <v>179.32489451476792</v>
      </c>
      <c r="AF331" s="99">
        <v>189.87341772151899</v>
      </c>
      <c r="AG331" s="99">
        <v>200.42194092827003</v>
      </c>
      <c r="AH331" s="50" t="s">
        <v>329</v>
      </c>
      <c r="AI331" s="134"/>
      <c r="AJ331" s="127"/>
      <c r="AK331" s="74"/>
      <c r="AL331" s="128"/>
      <c r="AM331" s="174">
        <v>151.16279069767444</v>
      </c>
      <c r="AN331" s="175">
        <v>162.79069767441862</v>
      </c>
      <c r="AO331" s="175">
        <v>174.41860465116281</v>
      </c>
      <c r="AP331" s="175">
        <v>186.04651162790699</v>
      </c>
      <c r="AQ331" s="175">
        <v>197.67441860465118</v>
      </c>
      <c r="AR331" s="175">
        <v>209.30232558139537</v>
      </c>
      <c r="AS331" s="175">
        <v>220.93023255813955</v>
      </c>
      <c r="AT331" s="177"/>
      <c r="AU331" s="176" t="s">
        <v>654</v>
      </c>
      <c r="AV331" s="177"/>
      <c r="AW331" s="177" t="s">
        <v>657</v>
      </c>
      <c r="AX331" s="53"/>
      <c r="AY331" s="79"/>
    </row>
    <row r="332" spans="1:51" ht="15" x14ac:dyDescent="0.2">
      <c r="A332" s="741"/>
      <c r="B332" s="41" t="s">
        <v>171</v>
      </c>
      <c r="C332" s="88">
        <v>210</v>
      </c>
      <c r="D332" s="49">
        <v>240</v>
      </c>
      <c r="E332" s="89">
        <v>76</v>
      </c>
      <c r="F332" s="63">
        <v>2.8</v>
      </c>
      <c r="G332" s="61">
        <v>44.642857142857146</v>
      </c>
      <c r="H332" s="62">
        <v>0.79719387755102045</v>
      </c>
      <c r="I332" s="165">
        <v>2.763157894736842</v>
      </c>
      <c r="J332" s="61">
        <v>171.9047619047619</v>
      </c>
      <c r="K332" s="166">
        <v>56.084436343784354</v>
      </c>
      <c r="L332" s="122">
        <v>1.3157894736842068E-2</v>
      </c>
      <c r="M332" s="167">
        <v>0.330602993184413</v>
      </c>
      <c r="N332" s="82" t="s">
        <v>43</v>
      </c>
      <c r="O332" s="54" t="s">
        <v>43</v>
      </c>
      <c r="P332" s="82" t="s">
        <v>18</v>
      </c>
      <c r="Q332" s="49">
        <v>350</v>
      </c>
      <c r="R332" s="49">
        <v>375</v>
      </c>
      <c r="S332" s="49">
        <v>400</v>
      </c>
      <c r="T332" s="49">
        <v>425</v>
      </c>
      <c r="U332" s="49">
        <v>450</v>
      </c>
      <c r="V332" s="49">
        <v>475</v>
      </c>
      <c r="W332" s="49">
        <v>500</v>
      </c>
      <c r="X332" s="50" t="s">
        <v>324</v>
      </c>
      <c r="Y332" s="114" t="s">
        <v>325</v>
      </c>
      <c r="Z332" s="119">
        <v>137.13080168776369</v>
      </c>
      <c r="AA332" s="99">
        <v>147.67932489451476</v>
      </c>
      <c r="AB332" s="99">
        <v>158.22784810126581</v>
      </c>
      <c r="AC332" s="99">
        <v>168.77637130801688</v>
      </c>
      <c r="AD332" s="99">
        <v>179.32489451476792</v>
      </c>
      <c r="AE332" s="99">
        <v>189.87341772151899</v>
      </c>
      <c r="AF332" s="99">
        <v>200.42194092827003</v>
      </c>
      <c r="AG332" s="99">
        <v>210.97046413502107</v>
      </c>
      <c r="AH332" s="50" t="s">
        <v>329</v>
      </c>
      <c r="AI332" s="134" t="s">
        <v>291</v>
      </c>
      <c r="AJ332" s="127" t="s">
        <v>250</v>
      </c>
      <c r="AK332" s="74" t="s">
        <v>251</v>
      </c>
      <c r="AL332" s="128" t="s">
        <v>245</v>
      </c>
      <c r="AM332" s="174">
        <v>162.79069767441862</v>
      </c>
      <c r="AN332" s="175">
        <v>174.41860465116281</v>
      </c>
      <c r="AO332" s="175">
        <v>186.04651162790699</v>
      </c>
      <c r="AP332" s="175">
        <v>197.67441860465118</v>
      </c>
      <c r="AQ332" s="175">
        <v>209.30232558139537</v>
      </c>
      <c r="AR332" s="175">
        <v>220.93023255813955</v>
      </c>
      <c r="AS332" s="175">
        <v>232.55813953488374</v>
      </c>
      <c r="AT332" s="76"/>
      <c r="AU332" s="176" t="s">
        <v>654</v>
      </c>
      <c r="AV332" s="76"/>
      <c r="AW332" s="177" t="s">
        <v>655</v>
      </c>
      <c r="AX332" s="53"/>
      <c r="AY332" s="79"/>
    </row>
    <row r="333" spans="1:51" ht="15" x14ac:dyDescent="0.2">
      <c r="A333" s="741"/>
      <c r="B333" s="41" t="s">
        <v>172</v>
      </c>
      <c r="C333" s="88">
        <v>176</v>
      </c>
      <c r="D333" s="49">
        <v>216</v>
      </c>
      <c r="E333" s="89">
        <v>63</v>
      </c>
      <c r="F333" s="63">
        <v>2.9</v>
      </c>
      <c r="G333" s="61">
        <v>44.589774078478001</v>
      </c>
      <c r="H333" s="62">
        <v>0.79624596568710715</v>
      </c>
      <c r="I333" s="165">
        <v>2.7936507936507935</v>
      </c>
      <c r="J333" s="61">
        <v>151.01207386363637</v>
      </c>
      <c r="K333" s="166">
        <v>51.343922717299272</v>
      </c>
      <c r="L333" s="122">
        <v>3.6672140120416009E-2</v>
      </c>
      <c r="M333" s="167">
        <v>0.35294192801224983</v>
      </c>
      <c r="N333" s="82" t="s">
        <v>43</v>
      </c>
      <c r="O333" s="54" t="s">
        <v>43</v>
      </c>
      <c r="P333" s="82" t="s">
        <v>27</v>
      </c>
      <c r="Q333" s="49">
        <v>375</v>
      </c>
      <c r="R333" s="49">
        <v>400</v>
      </c>
      <c r="S333" s="49">
        <v>425</v>
      </c>
      <c r="T333" s="49">
        <v>450</v>
      </c>
      <c r="U333" s="49">
        <v>475</v>
      </c>
      <c r="V333" s="49">
        <v>500</v>
      </c>
      <c r="W333" s="49">
        <v>525</v>
      </c>
      <c r="X333" s="50" t="s">
        <v>321</v>
      </c>
      <c r="Y333" s="115"/>
      <c r="Z333" s="119">
        <v>134.61538461538461</v>
      </c>
      <c r="AA333" s="99">
        <v>144.23076923076923</v>
      </c>
      <c r="AB333" s="99">
        <v>153.84615384615384</v>
      </c>
      <c r="AC333" s="99">
        <v>163.46153846153845</v>
      </c>
      <c r="AD333" s="99">
        <v>173.07692307692307</v>
      </c>
      <c r="AE333" s="99">
        <v>182.69230769230768</v>
      </c>
      <c r="AF333" s="99">
        <v>192.30769230769229</v>
      </c>
      <c r="AG333" s="99">
        <v>201.92307692307691</v>
      </c>
      <c r="AH333" s="50" t="s">
        <v>331</v>
      </c>
      <c r="AI333" s="134" t="s">
        <v>291</v>
      </c>
      <c r="AJ333" s="127" t="s">
        <v>250</v>
      </c>
      <c r="AK333" s="74" t="s">
        <v>248</v>
      </c>
      <c r="AL333" s="128" t="s">
        <v>245</v>
      </c>
      <c r="AM333" s="119">
        <v>174.41860465116281</v>
      </c>
      <c r="AN333" s="99">
        <v>186.04651162790699</v>
      </c>
      <c r="AO333" s="99">
        <v>197.67441860465118</v>
      </c>
      <c r="AP333" s="99">
        <v>209.30232558139537</v>
      </c>
      <c r="AQ333" s="99">
        <v>220.93023255813955</v>
      </c>
      <c r="AR333" s="99">
        <v>232.55813953488374</v>
      </c>
      <c r="AS333" s="99">
        <v>244.18604651162792</v>
      </c>
      <c r="AT333" s="52" t="s">
        <v>460</v>
      </c>
      <c r="AU333" s="70" t="s">
        <v>654</v>
      </c>
      <c r="AV333" s="52" t="s">
        <v>461</v>
      </c>
      <c r="AW333" s="52" t="s">
        <v>655</v>
      </c>
      <c r="AX333" s="53"/>
      <c r="AY333" s="79"/>
    </row>
    <row r="334" spans="1:51" ht="15" x14ac:dyDescent="0.2">
      <c r="A334" s="741" t="s">
        <v>173</v>
      </c>
      <c r="B334" s="41" t="s">
        <v>400</v>
      </c>
      <c r="C334" s="88">
        <v>175</v>
      </c>
      <c r="D334" s="49">
        <v>216</v>
      </c>
      <c r="E334" s="89">
        <v>63</v>
      </c>
      <c r="F334" s="63">
        <v>3.05</v>
      </c>
      <c r="G334" s="61">
        <v>42.999193765116914</v>
      </c>
      <c r="H334" s="62">
        <v>0.76784274580565914</v>
      </c>
      <c r="I334" s="165">
        <v>2.7777777777777777</v>
      </c>
      <c r="J334" s="61">
        <v>162</v>
      </c>
      <c r="K334" s="166">
        <v>51.197851517422102</v>
      </c>
      <c r="L334" s="122">
        <v>8.9253187613843335E-2</v>
      </c>
      <c r="M334" s="167">
        <v>0.34700766028474972</v>
      </c>
      <c r="N334" s="82" t="s">
        <v>34</v>
      </c>
      <c r="O334" s="54" t="s">
        <v>34</v>
      </c>
      <c r="P334" s="82" t="s">
        <v>27</v>
      </c>
      <c r="Q334" s="49">
        <v>400</v>
      </c>
      <c r="R334" s="49">
        <v>425</v>
      </c>
      <c r="S334" s="49">
        <v>450</v>
      </c>
      <c r="T334" s="49">
        <v>475</v>
      </c>
      <c r="U334" s="49">
        <v>500</v>
      </c>
      <c r="V334" s="49">
        <v>525</v>
      </c>
      <c r="W334" s="49">
        <v>550</v>
      </c>
      <c r="X334" s="50" t="s">
        <v>321</v>
      </c>
      <c r="Y334" s="115"/>
      <c r="Z334" s="119">
        <v>144.23076923076923</v>
      </c>
      <c r="AA334" s="99">
        <v>153.84615384615384</v>
      </c>
      <c r="AB334" s="99">
        <v>163.46153846153845</v>
      </c>
      <c r="AC334" s="99">
        <v>173.07692307692307</v>
      </c>
      <c r="AD334" s="99">
        <v>182.69230769230768</v>
      </c>
      <c r="AE334" s="99">
        <v>192.30769230769229</v>
      </c>
      <c r="AF334" s="99">
        <v>201.92307692307691</v>
      </c>
      <c r="AG334" s="99">
        <v>211.53846153846152</v>
      </c>
      <c r="AH334" s="50" t="s">
        <v>331</v>
      </c>
      <c r="AI334" s="134" t="s">
        <v>291</v>
      </c>
      <c r="AJ334" s="129">
        <v>14</v>
      </c>
      <c r="AK334" s="73">
        <v>17</v>
      </c>
      <c r="AL334" s="75">
        <v>12</v>
      </c>
      <c r="AM334" s="119">
        <v>186.04651162790699</v>
      </c>
      <c r="AN334" s="99">
        <v>197.67441860465118</v>
      </c>
      <c r="AO334" s="99">
        <v>209.30232558139537</v>
      </c>
      <c r="AP334" s="99">
        <v>220.93023255813955</v>
      </c>
      <c r="AQ334" s="99">
        <v>232.55813953488374</v>
      </c>
      <c r="AR334" s="99">
        <v>244.18604651162792</v>
      </c>
      <c r="AS334" s="99">
        <v>255.81395348837211</v>
      </c>
      <c r="AT334" s="52" t="s">
        <v>460</v>
      </c>
      <c r="AU334" s="70" t="s">
        <v>654</v>
      </c>
      <c r="AV334" s="52" t="s">
        <v>461</v>
      </c>
      <c r="AW334" s="52" t="s">
        <v>655</v>
      </c>
      <c r="AX334" s="52"/>
      <c r="AY334" s="54"/>
    </row>
    <row r="335" spans="1:51" ht="15" x14ac:dyDescent="0.2">
      <c r="A335" s="741"/>
      <c r="B335" s="107" t="s">
        <v>519</v>
      </c>
      <c r="C335" s="88">
        <v>140</v>
      </c>
      <c r="D335" s="49">
        <v>200</v>
      </c>
      <c r="E335" s="89">
        <v>57</v>
      </c>
      <c r="F335" s="63">
        <v>2.7</v>
      </c>
      <c r="G335" s="61">
        <v>51.440329218106989</v>
      </c>
      <c r="H335" s="62">
        <v>0.91857730746619626</v>
      </c>
      <c r="I335" s="165">
        <v>2.4561403508771931</v>
      </c>
      <c r="J335" s="61">
        <v>155.4049744897959</v>
      </c>
      <c r="K335" s="166">
        <v>45.792750517958623</v>
      </c>
      <c r="L335" s="122">
        <v>9.0318388564002622E-2</v>
      </c>
      <c r="M335" s="167">
        <v>0.32392345629545471</v>
      </c>
      <c r="N335" s="82" t="s">
        <v>4</v>
      </c>
      <c r="O335" s="54" t="s">
        <v>409</v>
      </c>
      <c r="P335" s="182"/>
      <c r="Q335" s="177">
        <v>375</v>
      </c>
      <c r="R335" s="177">
        <v>400</v>
      </c>
      <c r="S335" s="177">
        <v>425</v>
      </c>
      <c r="T335" s="177">
        <v>450</v>
      </c>
      <c r="U335" s="177">
        <v>475</v>
      </c>
      <c r="V335" s="177">
        <v>500</v>
      </c>
      <c r="W335" s="177">
        <v>525</v>
      </c>
      <c r="X335" s="60"/>
      <c r="Y335" s="115"/>
      <c r="Z335" s="183"/>
      <c r="AA335" s="184"/>
      <c r="AB335" s="184"/>
      <c r="AC335" s="184"/>
      <c r="AD335" s="184"/>
      <c r="AE335" s="184"/>
      <c r="AF335" s="184"/>
      <c r="AG335" s="184"/>
      <c r="AH335" s="60"/>
      <c r="AI335" s="134"/>
      <c r="AJ335" s="129"/>
      <c r="AK335" s="73"/>
      <c r="AL335" s="75"/>
      <c r="AM335" s="119">
        <v>174.41860465116281</v>
      </c>
      <c r="AN335" s="99">
        <v>186.04651162790699</v>
      </c>
      <c r="AO335" s="99">
        <v>197.67441860465118</v>
      </c>
      <c r="AP335" s="99">
        <v>209.30232558139537</v>
      </c>
      <c r="AQ335" s="99">
        <v>220.93023255813955</v>
      </c>
      <c r="AR335" s="99">
        <v>232.55813953488374</v>
      </c>
      <c r="AS335" s="99">
        <v>244.18604651162792</v>
      </c>
      <c r="AT335" s="52" t="s">
        <v>459</v>
      </c>
      <c r="AU335" s="70" t="s">
        <v>654</v>
      </c>
      <c r="AV335" s="52" t="s">
        <v>458</v>
      </c>
      <c r="AW335" s="52" t="s">
        <v>655</v>
      </c>
      <c r="AX335" s="72"/>
      <c r="AY335" s="80"/>
    </row>
    <row r="336" spans="1:51" ht="15" x14ac:dyDescent="0.2">
      <c r="A336" s="741"/>
      <c r="B336" s="107" t="s">
        <v>520</v>
      </c>
      <c r="C336" s="88">
        <v>120</v>
      </c>
      <c r="D336" s="49">
        <v>190</v>
      </c>
      <c r="E336" s="89">
        <v>51</v>
      </c>
      <c r="F336" s="63">
        <v>2.6</v>
      </c>
      <c r="G336" s="61">
        <v>59.171597633136088</v>
      </c>
      <c r="H336" s="62">
        <v>1.0566356720202872</v>
      </c>
      <c r="I336" s="165">
        <v>2.3529411764705883</v>
      </c>
      <c r="J336" s="61">
        <v>154.82142857142856</v>
      </c>
      <c r="K336" s="166">
        <v>42.395848853396004</v>
      </c>
      <c r="L336" s="122">
        <v>9.5022624434389136E-2</v>
      </c>
      <c r="M336" s="167">
        <v>0.30258998005168913</v>
      </c>
      <c r="N336" s="82" t="s">
        <v>5</v>
      </c>
      <c r="O336" s="54" t="s">
        <v>17</v>
      </c>
      <c r="P336" s="182"/>
      <c r="Q336" s="177">
        <v>400</v>
      </c>
      <c r="R336" s="177">
        <v>425</v>
      </c>
      <c r="S336" s="177">
        <v>450</v>
      </c>
      <c r="T336" s="177">
        <v>475</v>
      </c>
      <c r="U336" s="177">
        <v>500</v>
      </c>
      <c r="V336" s="177">
        <v>525</v>
      </c>
      <c r="W336" s="177">
        <v>550</v>
      </c>
      <c r="X336" s="60"/>
      <c r="Y336" s="115"/>
      <c r="Z336" s="183"/>
      <c r="AA336" s="184"/>
      <c r="AB336" s="184"/>
      <c r="AC336" s="184"/>
      <c r="AD336" s="184"/>
      <c r="AE336" s="184"/>
      <c r="AF336" s="184"/>
      <c r="AG336" s="184"/>
      <c r="AH336" s="60"/>
      <c r="AI336" s="134"/>
      <c r="AJ336" s="129"/>
      <c r="AK336" s="73"/>
      <c r="AL336" s="75"/>
      <c r="AM336" s="119">
        <v>186.04651162790699</v>
      </c>
      <c r="AN336" s="99">
        <v>197.67441860465118</v>
      </c>
      <c r="AO336" s="99">
        <v>209.30232558139537</v>
      </c>
      <c r="AP336" s="99">
        <v>220.93023255813955</v>
      </c>
      <c r="AQ336" s="99">
        <v>232.55813953488374</v>
      </c>
      <c r="AR336" s="99">
        <v>244.18604651162792</v>
      </c>
      <c r="AS336" s="99">
        <v>255.81395348837211</v>
      </c>
      <c r="AT336" s="52" t="s">
        <v>457</v>
      </c>
      <c r="AU336" s="70" t="s">
        <v>654</v>
      </c>
      <c r="AV336" s="76"/>
      <c r="AW336" s="76"/>
      <c r="AX336" s="72"/>
      <c r="AY336" s="80"/>
    </row>
    <row r="337" spans="1:51" ht="15" x14ac:dyDescent="0.2">
      <c r="A337" s="741"/>
      <c r="B337" s="41" t="s">
        <v>174</v>
      </c>
      <c r="C337" s="88">
        <v>254</v>
      </c>
      <c r="D337" s="49">
        <v>267</v>
      </c>
      <c r="E337" s="89">
        <v>89</v>
      </c>
      <c r="F337" s="63">
        <v>2.83</v>
      </c>
      <c r="G337" s="61">
        <v>34.336800309655509</v>
      </c>
      <c r="H337" s="62">
        <v>0.61315714838670554</v>
      </c>
      <c r="I337" s="165">
        <v>2.8539325842696628</v>
      </c>
      <c r="J337" s="61">
        <v>153.14081833520811</v>
      </c>
      <c r="K337" s="166">
        <v>61.680739295180302</v>
      </c>
      <c r="L337" s="122">
        <v>-8.4567435581847043E-3</v>
      </c>
      <c r="M337" s="167">
        <v>0.39939381260470586</v>
      </c>
      <c r="N337" s="82" t="s">
        <v>4</v>
      </c>
      <c r="O337" s="54" t="s">
        <v>4</v>
      </c>
      <c r="P337" s="82" t="s">
        <v>27</v>
      </c>
      <c r="Q337" s="49">
        <v>275</v>
      </c>
      <c r="R337" s="49">
        <v>300</v>
      </c>
      <c r="S337" s="49">
        <v>325</v>
      </c>
      <c r="T337" s="49">
        <v>350</v>
      </c>
      <c r="U337" s="49">
        <v>375</v>
      </c>
      <c r="V337" s="49">
        <v>400</v>
      </c>
      <c r="W337" s="49">
        <v>425</v>
      </c>
      <c r="X337" s="50" t="s">
        <v>326</v>
      </c>
      <c r="Y337" s="114" t="s">
        <v>327</v>
      </c>
      <c r="Z337" s="119">
        <v>116.27906976744187</v>
      </c>
      <c r="AA337" s="99">
        <v>127.90697674418605</v>
      </c>
      <c r="AB337" s="99">
        <v>126.58227848101265</v>
      </c>
      <c r="AC337" s="99">
        <v>151.16279069767444</v>
      </c>
      <c r="AD337" s="99">
        <v>162.79069767441862</v>
      </c>
      <c r="AE337" s="99">
        <v>174.41860465116281</v>
      </c>
      <c r="AF337" s="99">
        <v>186.04651162790699</v>
      </c>
      <c r="AG337" s="99">
        <v>197.67441860465118</v>
      </c>
      <c r="AH337" s="50" t="s">
        <v>328</v>
      </c>
      <c r="AI337" s="134" t="s">
        <v>291</v>
      </c>
      <c r="AJ337" s="129">
        <v>20</v>
      </c>
      <c r="AK337" s="73">
        <v>20</v>
      </c>
      <c r="AL337" s="75">
        <v>15</v>
      </c>
      <c r="AM337" s="174">
        <v>127.90697674418605</v>
      </c>
      <c r="AN337" s="175">
        <v>139.53488372093022</v>
      </c>
      <c r="AO337" s="175">
        <v>151.16279069767444</v>
      </c>
      <c r="AP337" s="175">
        <v>162.79069767441862</v>
      </c>
      <c r="AQ337" s="175">
        <v>174.41860465116281</v>
      </c>
      <c r="AR337" s="175">
        <v>186.04651162790699</v>
      </c>
      <c r="AS337" s="175">
        <v>197.67441860465118</v>
      </c>
      <c r="AT337" s="76"/>
      <c r="AU337" s="176" t="s">
        <v>654</v>
      </c>
      <c r="AV337" s="76"/>
      <c r="AW337" s="177" t="s">
        <v>655</v>
      </c>
      <c r="AX337" s="52"/>
      <c r="AY337" s="54"/>
    </row>
    <row r="338" spans="1:51" ht="15" x14ac:dyDescent="0.2">
      <c r="A338" s="741"/>
      <c r="B338" s="41" t="s">
        <v>265</v>
      </c>
      <c r="C338" s="88">
        <v>203</v>
      </c>
      <c r="D338" s="49">
        <v>222</v>
      </c>
      <c r="E338" s="89">
        <v>70</v>
      </c>
      <c r="F338" s="63">
        <v>3.08</v>
      </c>
      <c r="G338" s="61">
        <v>36.894923258559622</v>
      </c>
      <c r="H338" s="62">
        <v>0.65883791533142178</v>
      </c>
      <c r="I338" s="165">
        <v>2.9</v>
      </c>
      <c r="J338" s="61">
        <v>150.86206896551724</v>
      </c>
      <c r="K338" s="166">
        <v>55.141773638503857</v>
      </c>
      <c r="L338" s="122">
        <v>5.8441558441558489E-2</v>
      </c>
      <c r="M338" s="167">
        <v>0.38819808641506715</v>
      </c>
      <c r="N338" s="82" t="s">
        <v>34</v>
      </c>
      <c r="O338" s="54" t="s">
        <v>34</v>
      </c>
      <c r="P338" s="82" t="s">
        <v>19</v>
      </c>
      <c r="Q338" s="49">
        <v>350</v>
      </c>
      <c r="R338" s="49">
        <v>375</v>
      </c>
      <c r="S338" s="49">
        <v>400</v>
      </c>
      <c r="T338" s="49">
        <v>425</v>
      </c>
      <c r="U338" s="49">
        <v>450</v>
      </c>
      <c r="V338" s="49">
        <v>475</v>
      </c>
      <c r="W338" s="49">
        <v>500</v>
      </c>
      <c r="X338" s="50" t="s">
        <v>322</v>
      </c>
      <c r="Y338" s="114" t="s">
        <v>323</v>
      </c>
      <c r="Z338" s="119">
        <v>128.96825396825398</v>
      </c>
      <c r="AA338" s="99">
        <v>138.88888888888889</v>
      </c>
      <c r="AB338" s="99">
        <v>148.8095238095238</v>
      </c>
      <c r="AC338" s="99">
        <v>158.73015873015873</v>
      </c>
      <c r="AD338" s="99">
        <v>168.65079365079364</v>
      </c>
      <c r="AE338" s="99">
        <v>178.57142857142858</v>
      </c>
      <c r="AF338" s="99">
        <v>188.49206349206349</v>
      </c>
      <c r="AG338" s="99">
        <v>198.4126984126984</v>
      </c>
      <c r="AH338" s="50" t="s">
        <v>330</v>
      </c>
      <c r="AI338" s="134" t="s">
        <v>291</v>
      </c>
      <c r="AJ338" s="129">
        <v>17</v>
      </c>
      <c r="AK338" s="73">
        <v>17</v>
      </c>
      <c r="AL338" s="75">
        <v>15</v>
      </c>
      <c r="AM338" s="119">
        <v>162.79069767441862</v>
      </c>
      <c r="AN338" s="99">
        <v>174.41860465116281</v>
      </c>
      <c r="AO338" s="99">
        <v>186.04651162790699</v>
      </c>
      <c r="AP338" s="99">
        <v>197.67441860465118</v>
      </c>
      <c r="AQ338" s="99">
        <v>209.30232558139537</v>
      </c>
      <c r="AR338" s="99">
        <v>220.93023255813955</v>
      </c>
      <c r="AS338" s="99">
        <v>232.55813953488374</v>
      </c>
      <c r="AT338" s="52" t="s">
        <v>464</v>
      </c>
      <c r="AU338" s="70" t="s">
        <v>654</v>
      </c>
      <c r="AV338" s="52" t="s">
        <v>465</v>
      </c>
      <c r="AW338" s="52" t="s">
        <v>655</v>
      </c>
      <c r="AX338" s="52"/>
      <c r="AY338" s="54"/>
    </row>
    <row r="339" spans="1:51" ht="15" x14ac:dyDescent="0.2">
      <c r="A339" s="741"/>
      <c r="B339" s="41" t="s">
        <v>266</v>
      </c>
      <c r="C339" s="88">
        <v>203</v>
      </c>
      <c r="D339" s="49">
        <v>222</v>
      </c>
      <c r="E339" s="89">
        <v>70</v>
      </c>
      <c r="F339" s="63">
        <v>3.2</v>
      </c>
      <c r="G339" s="61">
        <v>36.621093749999993</v>
      </c>
      <c r="H339" s="62">
        <v>0.65394810267857129</v>
      </c>
      <c r="I339" s="165">
        <v>2.9</v>
      </c>
      <c r="J339" s="61">
        <v>161.63793103448276</v>
      </c>
      <c r="K339" s="166">
        <v>55.141773638503857</v>
      </c>
      <c r="L339" s="122">
        <v>9.3750000000000083E-2</v>
      </c>
      <c r="M339" s="167">
        <v>0.37643450803885309</v>
      </c>
      <c r="N339" s="82" t="s">
        <v>34</v>
      </c>
      <c r="O339" s="54" t="s">
        <v>34</v>
      </c>
      <c r="P339" s="82" t="s">
        <v>19</v>
      </c>
      <c r="Q339" s="49">
        <v>375</v>
      </c>
      <c r="R339" s="49">
        <v>400</v>
      </c>
      <c r="S339" s="49">
        <v>425</v>
      </c>
      <c r="T339" s="49">
        <v>450</v>
      </c>
      <c r="U339" s="49">
        <v>475</v>
      </c>
      <c r="V339" s="49">
        <v>500</v>
      </c>
      <c r="W339" s="49">
        <v>525</v>
      </c>
      <c r="X339" s="50" t="s">
        <v>322</v>
      </c>
      <c r="Y339" s="114" t="s">
        <v>323</v>
      </c>
      <c r="Z339" s="119">
        <v>138.88888888888889</v>
      </c>
      <c r="AA339" s="99">
        <v>148.8095238095238</v>
      </c>
      <c r="AB339" s="99">
        <v>158.73015873015873</v>
      </c>
      <c r="AC339" s="99">
        <v>168.65079365079364</v>
      </c>
      <c r="AD339" s="99">
        <v>178.57142857142858</v>
      </c>
      <c r="AE339" s="99">
        <v>188.49206349206349</v>
      </c>
      <c r="AF339" s="99">
        <v>198.4126984126984</v>
      </c>
      <c r="AG339" s="99">
        <v>208.33333333333334</v>
      </c>
      <c r="AH339" s="50" t="s">
        <v>330</v>
      </c>
      <c r="AI339" s="134" t="s">
        <v>291</v>
      </c>
      <c r="AJ339" s="129">
        <v>17</v>
      </c>
      <c r="AK339" s="73">
        <v>17</v>
      </c>
      <c r="AL339" s="75">
        <v>17</v>
      </c>
      <c r="AM339" s="119">
        <v>174.41860465116281</v>
      </c>
      <c r="AN339" s="99">
        <v>186.04651162790699</v>
      </c>
      <c r="AO339" s="99">
        <v>197.67441860465118</v>
      </c>
      <c r="AP339" s="99">
        <v>209.30232558139537</v>
      </c>
      <c r="AQ339" s="99">
        <v>220.93023255813955</v>
      </c>
      <c r="AR339" s="99">
        <v>232.55813953488374</v>
      </c>
      <c r="AS339" s="99">
        <v>244.18604651162792</v>
      </c>
      <c r="AT339" s="52" t="s">
        <v>464</v>
      </c>
      <c r="AU339" s="70" t="s">
        <v>654</v>
      </c>
      <c r="AV339" s="52" t="s">
        <v>465</v>
      </c>
      <c r="AW339" s="52" t="s">
        <v>655</v>
      </c>
      <c r="AX339" s="52"/>
      <c r="AY339" s="54"/>
    </row>
    <row r="340" spans="1:51" ht="15" x14ac:dyDescent="0.2">
      <c r="A340" s="741" t="s">
        <v>175</v>
      </c>
      <c r="B340" s="41" t="s">
        <v>176</v>
      </c>
      <c r="C340" s="88">
        <v>210</v>
      </c>
      <c r="D340" s="49">
        <v>240</v>
      </c>
      <c r="E340" s="89">
        <v>76</v>
      </c>
      <c r="F340" s="63">
        <v>2.95</v>
      </c>
      <c r="G340" s="61">
        <v>34.47285262855501</v>
      </c>
      <c r="H340" s="62">
        <v>0.6155866540813395</v>
      </c>
      <c r="I340" s="165">
        <v>2.763157894736842</v>
      </c>
      <c r="J340" s="61">
        <v>147.34693877551018</v>
      </c>
      <c r="K340" s="166">
        <v>56.084436343784354</v>
      </c>
      <c r="L340" s="122">
        <v>6.3336306868867168E-2</v>
      </c>
      <c r="M340" s="167">
        <v>0.40636617912250772</v>
      </c>
      <c r="N340" s="82" t="s">
        <v>4</v>
      </c>
      <c r="O340" s="54" t="s">
        <v>4</v>
      </c>
      <c r="P340" s="82" t="s">
        <v>27</v>
      </c>
      <c r="Q340" s="49">
        <v>300</v>
      </c>
      <c r="R340" s="49">
        <v>325</v>
      </c>
      <c r="S340" s="49">
        <v>350</v>
      </c>
      <c r="T340" s="49">
        <v>375</v>
      </c>
      <c r="U340" s="49">
        <v>400</v>
      </c>
      <c r="V340" s="49">
        <v>425</v>
      </c>
      <c r="W340" s="49">
        <v>450</v>
      </c>
      <c r="X340" s="50" t="s">
        <v>324</v>
      </c>
      <c r="Y340" s="114" t="s">
        <v>325</v>
      </c>
      <c r="Z340" s="119">
        <v>116.03375527426159</v>
      </c>
      <c r="AA340" s="99">
        <v>126.58227848101265</v>
      </c>
      <c r="AB340" s="99">
        <v>137.13080168776369</v>
      </c>
      <c r="AC340" s="99">
        <v>147.67932489451476</v>
      </c>
      <c r="AD340" s="99">
        <v>158.22784810126581</v>
      </c>
      <c r="AE340" s="99">
        <v>168.77637130801688</v>
      </c>
      <c r="AF340" s="99">
        <v>179.32489451476792</v>
      </c>
      <c r="AG340" s="99">
        <v>189.87341772151899</v>
      </c>
      <c r="AH340" s="50" t="s">
        <v>329</v>
      </c>
      <c r="AI340" s="134" t="s">
        <v>291</v>
      </c>
      <c r="AJ340" s="129">
        <v>12</v>
      </c>
      <c r="AK340" s="73">
        <v>17</v>
      </c>
      <c r="AL340" s="75">
        <v>15</v>
      </c>
      <c r="AM340" s="174">
        <v>139.53488372093022</v>
      </c>
      <c r="AN340" s="175">
        <v>151.16279069767444</v>
      </c>
      <c r="AO340" s="175">
        <v>162.79069767441862</v>
      </c>
      <c r="AP340" s="175">
        <v>174.41860465116281</v>
      </c>
      <c r="AQ340" s="175">
        <v>186.04651162790699</v>
      </c>
      <c r="AR340" s="175">
        <v>197.67441860465118</v>
      </c>
      <c r="AS340" s="175">
        <v>209.30232558139537</v>
      </c>
      <c r="AT340" s="76"/>
      <c r="AU340" s="176" t="s">
        <v>654</v>
      </c>
      <c r="AV340" s="76"/>
      <c r="AW340" s="177" t="s">
        <v>655</v>
      </c>
      <c r="AX340" s="52"/>
      <c r="AY340" s="54"/>
    </row>
    <row r="341" spans="1:51" ht="15" x14ac:dyDescent="0.2">
      <c r="A341" s="741"/>
      <c r="B341" s="41" t="s">
        <v>453</v>
      </c>
      <c r="C341" s="88">
        <v>140</v>
      </c>
      <c r="D341" s="49">
        <v>190</v>
      </c>
      <c r="E341" s="89">
        <v>51</v>
      </c>
      <c r="F341" s="63">
        <v>3.1</v>
      </c>
      <c r="G341" s="61">
        <v>52.029136316337144</v>
      </c>
      <c r="H341" s="62">
        <v>0.92909171993459183</v>
      </c>
      <c r="I341" s="165">
        <v>2.7450980392156863</v>
      </c>
      <c r="J341" s="61">
        <v>165.88010204081633</v>
      </c>
      <c r="K341" s="166">
        <v>45.792750517958623</v>
      </c>
      <c r="L341" s="122">
        <v>0.1144845034788109</v>
      </c>
      <c r="M341" s="167">
        <v>0.31174986234971047</v>
      </c>
      <c r="N341" s="82" t="s">
        <v>8</v>
      </c>
      <c r="O341" s="54" t="s">
        <v>8</v>
      </c>
      <c r="P341" s="182"/>
      <c r="Q341" s="177">
        <v>500</v>
      </c>
      <c r="R341" s="177">
        <v>525</v>
      </c>
      <c r="S341" s="177">
        <v>550</v>
      </c>
      <c r="T341" s="177">
        <v>575</v>
      </c>
      <c r="U341" s="177">
        <v>600</v>
      </c>
      <c r="V341" s="177">
        <v>625</v>
      </c>
      <c r="W341" s="177">
        <v>650</v>
      </c>
      <c r="X341" s="60"/>
      <c r="Y341" s="115"/>
      <c r="Z341" s="183"/>
      <c r="AA341" s="184"/>
      <c r="AB341" s="184"/>
      <c r="AC341" s="184"/>
      <c r="AD341" s="184"/>
      <c r="AE341" s="184"/>
      <c r="AF341" s="184"/>
      <c r="AG341" s="184"/>
      <c r="AH341" s="60"/>
      <c r="AI341" s="134"/>
      <c r="AJ341" s="129"/>
      <c r="AK341" s="73"/>
      <c r="AL341" s="75"/>
      <c r="AM341" s="119">
        <v>232.55813953488374</v>
      </c>
      <c r="AN341" s="99">
        <v>244.18604651162792</v>
      </c>
      <c r="AO341" s="99">
        <v>255.81395348837211</v>
      </c>
      <c r="AP341" s="99">
        <v>267.44186046511629</v>
      </c>
      <c r="AQ341" s="99">
        <v>279.06976744186045</v>
      </c>
      <c r="AR341" s="99">
        <v>290.69767441860466</v>
      </c>
      <c r="AS341" s="99">
        <v>302.32558139534888</v>
      </c>
      <c r="AT341" s="52" t="s">
        <v>457</v>
      </c>
      <c r="AU341" s="70" t="s">
        <v>654</v>
      </c>
      <c r="AV341" s="76"/>
      <c r="AW341" s="76"/>
      <c r="AX341" s="52"/>
      <c r="AY341" s="54"/>
    </row>
    <row r="342" spans="1:51" ht="15" x14ac:dyDescent="0.2">
      <c r="A342" s="741"/>
      <c r="B342" s="41" t="s">
        <v>454</v>
      </c>
      <c r="C342" s="88">
        <v>162</v>
      </c>
      <c r="D342" s="49">
        <v>200</v>
      </c>
      <c r="E342" s="77">
        <v>51</v>
      </c>
      <c r="F342" s="63">
        <v>3.11</v>
      </c>
      <c r="G342" s="61">
        <v>51.695081729924226</v>
      </c>
      <c r="H342" s="62">
        <v>0.92312645946293259</v>
      </c>
      <c r="I342" s="165">
        <v>3.1764705882352939</v>
      </c>
      <c r="J342" s="61">
        <v>143.35317460317461</v>
      </c>
      <c r="K342" s="166">
        <v>49.259524967258869</v>
      </c>
      <c r="L342" s="122">
        <v>-2.137317949687912E-2</v>
      </c>
      <c r="M342" s="167">
        <v>0.33643289679599231</v>
      </c>
      <c r="N342" s="82" t="s">
        <v>8</v>
      </c>
      <c r="O342" s="54" t="s">
        <v>8</v>
      </c>
      <c r="P342" s="182"/>
      <c r="Q342" s="177">
        <v>500</v>
      </c>
      <c r="R342" s="177">
        <v>525</v>
      </c>
      <c r="S342" s="177">
        <v>550</v>
      </c>
      <c r="T342" s="177">
        <v>575</v>
      </c>
      <c r="U342" s="177">
        <v>600</v>
      </c>
      <c r="V342" s="177">
        <v>625</v>
      </c>
      <c r="W342" s="177">
        <v>650</v>
      </c>
      <c r="X342" s="60"/>
      <c r="Y342" s="115"/>
      <c r="Z342" s="183"/>
      <c r="AA342" s="184"/>
      <c r="AB342" s="184"/>
      <c r="AC342" s="184"/>
      <c r="AD342" s="184"/>
      <c r="AE342" s="184"/>
      <c r="AF342" s="184"/>
      <c r="AG342" s="184"/>
      <c r="AH342" s="60"/>
      <c r="AI342" s="134"/>
      <c r="AJ342" s="129"/>
      <c r="AK342" s="73"/>
      <c r="AL342" s="75"/>
      <c r="AM342" s="119">
        <v>232.55813953488374</v>
      </c>
      <c r="AN342" s="99">
        <v>244.18604651162792</v>
      </c>
      <c r="AO342" s="99">
        <v>255.81395348837211</v>
      </c>
      <c r="AP342" s="99">
        <v>267.44186046511629</v>
      </c>
      <c r="AQ342" s="99">
        <v>279.06976744186045</v>
      </c>
      <c r="AR342" s="99">
        <v>290.69767441860466</v>
      </c>
      <c r="AS342" s="99">
        <v>302.32558139534888</v>
      </c>
      <c r="AT342" s="157" t="s">
        <v>480</v>
      </c>
      <c r="AU342" s="70" t="s">
        <v>654</v>
      </c>
      <c r="AV342" s="76"/>
      <c r="AW342" s="177" t="s">
        <v>655</v>
      </c>
      <c r="AX342" s="52"/>
      <c r="AY342" s="54"/>
    </row>
    <row r="343" spans="1:51" ht="15" x14ac:dyDescent="0.2">
      <c r="A343" s="103" t="s">
        <v>177</v>
      </c>
      <c r="B343" s="41" t="s">
        <v>178</v>
      </c>
      <c r="C343" s="88">
        <v>200</v>
      </c>
      <c r="D343" s="49">
        <v>240</v>
      </c>
      <c r="E343" s="89">
        <v>76</v>
      </c>
      <c r="F343" s="63">
        <v>2.96</v>
      </c>
      <c r="G343" s="61">
        <v>34.240321402483566</v>
      </c>
      <c r="H343" s="62">
        <v>0.61143431075863508</v>
      </c>
      <c r="I343" s="165">
        <v>2.6315789473684212</v>
      </c>
      <c r="J343" s="61">
        <v>154.71428571428569</v>
      </c>
      <c r="K343" s="166">
        <v>54.732805519176516</v>
      </c>
      <c r="L343" s="122">
        <v>0.11095305832147929</v>
      </c>
      <c r="M343" s="167">
        <v>0.39791709837099559</v>
      </c>
      <c r="N343" s="82" t="s">
        <v>23</v>
      </c>
      <c r="O343" s="54" t="s">
        <v>23</v>
      </c>
      <c r="P343" s="82" t="s">
        <v>18</v>
      </c>
      <c r="Q343" s="49">
        <v>300</v>
      </c>
      <c r="R343" s="49">
        <v>325</v>
      </c>
      <c r="S343" s="49">
        <v>350</v>
      </c>
      <c r="T343" s="49">
        <v>375</v>
      </c>
      <c r="U343" s="49">
        <v>400</v>
      </c>
      <c r="V343" s="49">
        <v>425</v>
      </c>
      <c r="W343" s="49">
        <v>450</v>
      </c>
      <c r="X343" s="50" t="s">
        <v>324</v>
      </c>
      <c r="Y343" s="114" t="s">
        <v>325</v>
      </c>
      <c r="Z343" s="119">
        <v>116.03375527426159</v>
      </c>
      <c r="AA343" s="99">
        <v>126.58227848101265</v>
      </c>
      <c r="AB343" s="99">
        <v>137.13080168776369</v>
      </c>
      <c r="AC343" s="99">
        <v>147.67932489451476</v>
      </c>
      <c r="AD343" s="99">
        <v>158.22784810126581</v>
      </c>
      <c r="AE343" s="99">
        <v>168.77637130801688</v>
      </c>
      <c r="AF343" s="99">
        <v>179.32489451476792</v>
      </c>
      <c r="AG343" s="99">
        <v>189.87341772151899</v>
      </c>
      <c r="AH343" s="50" t="s">
        <v>329</v>
      </c>
      <c r="AI343" s="134" t="s">
        <v>291</v>
      </c>
      <c r="AJ343" s="127" t="s">
        <v>250</v>
      </c>
      <c r="AK343" s="74" t="s">
        <v>251</v>
      </c>
      <c r="AL343" s="128" t="s">
        <v>245</v>
      </c>
      <c r="AM343" s="174">
        <v>139.53488372093022</v>
      </c>
      <c r="AN343" s="175">
        <v>151.16279069767444</v>
      </c>
      <c r="AO343" s="175">
        <v>162.79069767441862</v>
      </c>
      <c r="AP343" s="175">
        <v>174.41860465116281</v>
      </c>
      <c r="AQ343" s="175">
        <v>186.04651162790699</v>
      </c>
      <c r="AR343" s="175">
        <v>197.67441860465118</v>
      </c>
      <c r="AS343" s="175">
        <v>209.30232558139537</v>
      </c>
      <c r="AT343" s="76"/>
      <c r="AU343" s="176" t="s">
        <v>654</v>
      </c>
      <c r="AV343" s="76"/>
      <c r="AW343" s="177" t="s">
        <v>657</v>
      </c>
      <c r="AX343" s="53"/>
      <c r="AY343" s="79"/>
    </row>
    <row r="344" spans="1:51" ht="15" x14ac:dyDescent="0.2">
      <c r="A344" s="103" t="s">
        <v>179</v>
      </c>
      <c r="B344" s="41" t="s">
        <v>180</v>
      </c>
      <c r="C344" s="88">
        <v>230</v>
      </c>
      <c r="D344" s="49">
        <v>240</v>
      </c>
      <c r="E344" s="89">
        <v>76</v>
      </c>
      <c r="F344" s="63">
        <v>3.3</v>
      </c>
      <c r="G344" s="61">
        <v>34.435261707988985</v>
      </c>
      <c r="H344" s="62">
        <v>0.6149153876426604</v>
      </c>
      <c r="I344" s="165">
        <v>3.0263157894736841</v>
      </c>
      <c r="J344" s="61">
        <v>168.16770186335404</v>
      </c>
      <c r="K344" s="166">
        <v>58.694394962381196</v>
      </c>
      <c r="L344" s="122">
        <v>8.2934609250398722E-2</v>
      </c>
      <c r="M344" s="167">
        <v>0.3805868136508086</v>
      </c>
      <c r="N344" s="82" t="s">
        <v>3</v>
      </c>
      <c r="O344" s="54" t="s">
        <v>4</v>
      </c>
      <c r="P344" s="82" t="s">
        <v>18</v>
      </c>
      <c r="Q344" s="49">
        <v>375</v>
      </c>
      <c r="R344" s="49">
        <v>400</v>
      </c>
      <c r="S344" s="49">
        <v>425</v>
      </c>
      <c r="T344" s="49">
        <v>450</v>
      </c>
      <c r="U344" s="49">
        <v>475</v>
      </c>
      <c r="V344" s="49">
        <v>500</v>
      </c>
      <c r="W344" s="49">
        <v>525</v>
      </c>
      <c r="X344" s="50" t="s">
        <v>324</v>
      </c>
      <c r="Y344" s="114" t="s">
        <v>325</v>
      </c>
      <c r="Z344" s="119">
        <v>147.67932489451476</v>
      </c>
      <c r="AA344" s="99">
        <v>158.22784810126581</v>
      </c>
      <c r="AB344" s="99">
        <v>168.77637130801688</v>
      </c>
      <c r="AC344" s="99">
        <v>179.32489451476792</v>
      </c>
      <c r="AD344" s="99">
        <v>189.87341772151899</v>
      </c>
      <c r="AE344" s="99">
        <v>200.42194092827003</v>
      </c>
      <c r="AF344" s="99">
        <v>210.97046413502107</v>
      </c>
      <c r="AG344" s="99">
        <v>221.51898734177215</v>
      </c>
      <c r="AH344" s="50" t="s">
        <v>329</v>
      </c>
      <c r="AI344" s="134" t="s">
        <v>291</v>
      </c>
      <c r="AJ344" s="127" t="s">
        <v>250</v>
      </c>
      <c r="AK344" s="74" t="s">
        <v>251</v>
      </c>
      <c r="AL344" s="128" t="s">
        <v>245</v>
      </c>
      <c r="AM344" s="174">
        <v>174.41860465116281</v>
      </c>
      <c r="AN344" s="175">
        <v>186.04651162790699</v>
      </c>
      <c r="AO344" s="175">
        <v>197.67441860465118</v>
      </c>
      <c r="AP344" s="175">
        <v>209.30232558139537</v>
      </c>
      <c r="AQ344" s="175">
        <v>220.93023255813955</v>
      </c>
      <c r="AR344" s="175">
        <v>232.55813953488374</v>
      </c>
      <c r="AS344" s="175">
        <v>244.18604651162792</v>
      </c>
      <c r="AT344" s="76"/>
      <c r="AU344" s="176" t="s">
        <v>654</v>
      </c>
      <c r="AV344" s="76"/>
      <c r="AW344" s="177" t="s">
        <v>656</v>
      </c>
      <c r="AX344" s="53"/>
      <c r="AY344" s="79"/>
    </row>
    <row r="345" spans="1:51" ht="15" x14ac:dyDescent="0.2">
      <c r="A345" s="738" t="s">
        <v>306</v>
      </c>
      <c r="B345" s="41" t="s">
        <v>305</v>
      </c>
      <c r="C345" s="88">
        <v>200</v>
      </c>
      <c r="D345" s="49">
        <v>222</v>
      </c>
      <c r="E345" s="89">
        <v>70</v>
      </c>
      <c r="F345" s="63">
        <v>4.55</v>
      </c>
      <c r="G345" s="61">
        <v>24.15167250332086</v>
      </c>
      <c r="H345" s="62">
        <v>0.43127986613072966</v>
      </c>
      <c r="I345" s="165">
        <v>2.8571428571428572</v>
      </c>
      <c r="J345" s="61">
        <v>218.75</v>
      </c>
      <c r="K345" s="166">
        <v>54.732805519176516</v>
      </c>
      <c r="L345" s="122">
        <v>0.37205651491365771</v>
      </c>
      <c r="M345" s="167">
        <v>0.39845482417960504</v>
      </c>
      <c r="N345" s="82" t="s">
        <v>43</v>
      </c>
      <c r="O345" s="54" t="s">
        <v>43</v>
      </c>
      <c r="P345" s="82" t="s">
        <v>18</v>
      </c>
      <c r="Q345" s="49">
        <v>500</v>
      </c>
      <c r="R345" s="49">
        <v>525</v>
      </c>
      <c r="S345" s="49">
        <v>550</v>
      </c>
      <c r="T345" s="49">
        <v>575</v>
      </c>
      <c r="U345" s="49">
        <v>600</v>
      </c>
      <c r="V345" s="49">
        <v>625</v>
      </c>
      <c r="W345" s="49">
        <v>650</v>
      </c>
      <c r="X345" s="50" t="s">
        <v>322</v>
      </c>
      <c r="Y345" s="114" t="s">
        <v>323</v>
      </c>
      <c r="Z345" s="119">
        <v>188.49206349206349</v>
      </c>
      <c r="AA345" s="99">
        <v>198.4126984126984</v>
      </c>
      <c r="AB345" s="99">
        <v>208.33333333333334</v>
      </c>
      <c r="AC345" s="99">
        <v>218.25396825396825</v>
      </c>
      <c r="AD345" s="99">
        <v>228.17460317460316</v>
      </c>
      <c r="AE345" s="99">
        <v>238.0952380952381</v>
      </c>
      <c r="AF345" s="99">
        <v>248.01587301587301</v>
      </c>
      <c r="AG345" s="99">
        <v>257.93650793650795</v>
      </c>
      <c r="AH345" s="50" t="s">
        <v>330</v>
      </c>
      <c r="AI345" s="134" t="s">
        <v>291</v>
      </c>
      <c r="AJ345" s="127" t="s">
        <v>247</v>
      </c>
      <c r="AK345" s="74" t="s">
        <v>246</v>
      </c>
      <c r="AL345" s="128" t="s">
        <v>248</v>
      </c>
      <c r="AM345" s="119">
        <v>232.55813953488374</v>
      </c>
      <c r="AN345" s="99">
        <v>244.18604651162792</v>
      </c>
      <c r="AO345" s="99">
        <v>255.81395348837211</v>
      </c>
      <c r="AP345" s="99">
        <v>267.44186046511629</v>
      </c>
      <c r="AQ345" s="99">
        <v>279.06976744186045</v>
      </c>
      <c r="AR345" s="99">
        <v>290.69767441860466</v>
      </c>
      <c r="AS345" s="99">
        <v>302.32558139534888</v>
      </c>
      <c r="AT345" s="52" t="s">
        <v>464</v>
      </c>
      <c r="AU345" s="70" t="s">
        <v>654</v>
      </c>
      <c r="AV345" s="52" t="s">
        <v>465</v>
      </c>
      <c r="AW345" s="52" t="s">
        <v>656</v>
      </c>
      <c r="AX345" s="53"/>
      <c r="AY345" s="79"/>
    </row>
    <row r="346" spans="1:51" ht="15" x14ac:dyDescent="0.2">
      <c r="A346" s="772"/>
      <c r="B346" s="41" t="s">
        <v>626</v>
      </c>
      <c r="C346" s="88">
        <v>200</v>
      </c>
      <c r="D346" s="49">
        <v>267</v>
      </c>
      <c r="E346" s="89">
        <v>89</v>
      </c>
      <c r="F346" s="63">
        <v>2.63</v>
      </c>
      <c r="G346" s="61">
        <v>32.529023117292432</v>
      </c>
      <c r="H346" s="62">
        <v>0.5808754128087934</v>
      </c>
      <c r="I346" s="165">
        <v>2.2471910112359552</v>
      </c>
      <c r="J346" s="61">
        <v>159.12723214285714</v>
      </c>
      <c r="K346" s="166">
        <v>54.732805519176516</v>
      </c>
      <c r="L346" s="122">
        <v>0.14555474857948467</v>
      </c>
      <c r="M346" s="167">
        <v>0.40254919335152639</v>
      </c>
      <c r="N346" s="82" t="s">
        <v>43</v>
      </c>
      <c r="O346" s="54" t="s">
        <v>43</v>
      </c>
      <c r="P346" s="82" t="s">
        <v>30</v>
      </c>
      <c r="Q346" s="49">
        <v>225</v>
      </c>
      <c r="R346" s="49">
        <v>250</v>
      </c>
      <c r="S346" s="49">
        <v>275</v>
      </c>
      <c r="T346" s="49">
        <v>300</v>
      </c>
      <c r="U346" s="49">
        <v>325</v>
      </c>
      <c r="V346" s="49">
        <v>350</v>
      </c>
      <c r="W346" s="49">
        <v>375</v>
      </c>
      <c r="X346" s="50" t="s">
        <v>326</v>
      </c>
      <c r="Y346" s="114" t="s">
        <v>327</v>
      </c>
      <c r="Z346" s="119">
        <v>93.023255813953497</v>
      </c>
      <c r="AA346" s="99">
        <v>104.65116279069768</v>
      </c>
      <c r="AB346" s="99">
        <v>105.48523206751054</v>
      </c>
      <c r="AC346" s="99">
        <v>127.90697674418605</v>
      </c>
      <c r="AD346" s="99">
        <v>139.53488372093022</v>
      </c>
      <c r="AE346" s="99">
        <v>151.16279069767444</v>
      </c>
      <c r="AF346" s="99">
        <v>162.79069767441862</v>
      </c>
      <c r="AG346" s="99">
        <v>174.41860465116281</v>
      </c>
      <c r="AH346" s="50" t="s">
        <v>328</v>
      </c>
      <c r="AI346" s="134" t="s">
        <v>291</v>
      </c>
      <c r="AJ346" s="127" t="s">
        <v>248</v>
      </c>
      <c r="AK346" s="74" t="s">
        <v>250</v>
      </c>
      <c r="AL346" s="128" t="s">
        <v>244</v>
      </c>
      <c r="AM346" s="174">
        <v>104.65116279069768</v>
      </c>
      <c r="AN346" s="175">
        <v>116.27906976744187</v>
      </c>
      <c r="AO346" s="175">
        <v>127.90697674418605</v>
      </c>
      <c r="AP346" s="175">
        <v>139.53488372093022</v>
      </c>
      <c r="AQ346" s="175">
        <v>151.16279069767444</v>
      </c>
      <c r="AR346" s="175">
        <v>162.79069767441862</v>
      </c>
      <c r="AS346" s="175">
        <v>174.41860465116281</v>
      </c>
      <c r="AT346" s="76"/>
      <c r="AU346" s="176" t="s">
        <v>654</v>
      </c>
      <c r="AV346" s="76"/>
      <c r="AW346" s="177" t="s">
        <v>657</v>
      </c>
      <c r="AX346" s="53"/>
      <c r="AY346" s="79"/>
    </row>
    <row r="347" spans="1:51" ht="15" x14ac:dyDescent="0.2">
      <c r="A347" s="772"/>
      <c r="B347" s="107" t="s">
        <v>565</v>
      </c>
      <c r="C347" s="88">
        <v>162</v>
      </c>
      <c r="D347" s="49">
        <v>216</v>
      </c>
      <c r="E347" s="89">
        <v>63</v>
      </c>
      <c r="F347" s="63">
        <v>2.78</v>
      </c>
      <c r="G347" s="61">
        <v>48.522333212566643</v>
      </c>
      <c r="H347" s="62">
        <v>0.8664702359386901</v>
      </c>
      <c r="I347" s="165">
        <v>2.5714285714285716</v>
      </c>
      <c r="J347" s="61">
        <v>164.0625</v>
      </c>
      <c r="K347" s="166">
        <v>49.259524967258869</v>
      </c>
      <c r="L347" s="122">
        <v>7.5025693730729565E-2</v>
      </c>
      <c r="M347" s="167">
        <v>0.32460202526572951</v>
      </c>
      <c r="N347" s="82" t="s">
        <v>17</v>
      </c>
      <c r="O347" s="54" t="s">
        <v>43</v>
      </c>
      <c r="P347" s="82" t="s">
        <v>27</v>
      </c>
      <c r="Q347" s="49">
        <v>375</v>
      </c>
      <c r="R347" s="49">
        <v>400</v>
      </c>
      <c r="S347" s="49">
        <v>425</v>
      </c>
      <c r="T347" s="49">
        <v>450</v>
      </c>
      <c r="U347" s="49">
        <v>475</v>
      </c>
      <c r="V347" s="49">
        <v>500</v>
      </c>
      <c r="W347" s="49">
        <v>525</v>
      </c>
      <c r="X347" s="50" t="s">
        <v>321</v>
      </c>
      <c r="Y347" s="115"/>
      <c r="Z347" s="119">
        <v>134.61538461538461</v>
      </c>
      <c r="AA347" s="99">
        <v>144.23076923076923</v>
      </c>
      <c r="AB347" s="99">
        <v>153.84615384615384</v>
      </c>
      <c r="AC347" s="99">
        <v>163.46153846153845</v>
      </c>
      <c r="AD347" s="99">
        <v>173.07692307692307</v>
      </c>
      <c r="AE347" s="99">
        <v>182.69230769230768</v>
      </c>
      <c r="AF347" s="99">
        <v>192.30769230769229</v>
      </c>
      <c r="AG347" s="99">
        <v>201.92307692307691</v>
      </c>
      <c r="AH347" s="50" t="s">
        <v>331</v>
      </c>
      <c r="AI347" s="134"/>
      <c r="AJ347" s="127"/>
      <c r="AK347" s="74"/>
      <c r="AL347" s="128"/>
      <c r="AM347" s="119">
        <v>174.41860465116281</v>
      </c>
      <c r="AN347" s="99">
        <v>186.04651162790699</v>
      </c>
      <c r="AO347" s="99">
        <v>197.67441860465118</v>
      </c>
      <c r="AP347" s="99">
        <v>209.30232558139537</v>
      </c>
      <c r="AQ347" s="99">
        <v>220.93023255813955</v>
      </c>
      <c r="AR347" s="99">
        <v>232.55813953488374</v>
      </c>
      <c r="AS347" s="99">
        <v>244.18604651162792</v>
      </c>
      <c r="AT347" s="52" t="s">
        <v>460</v>
      </c>
      <c r="AU347" s="70" t="s">
        <v>654</v>
      </c>
      <c r="AV347" s="52" t="s">
        <v>461</v>
      </c>
      <c r="AW347" s="52" t="s">
        <v>655</v>
      </c>
      <c r="AX347" s="72"/>
      <c r="AY347" s="80"/>
    </row>
    <row r="348" spans="1:51" ht="15" x14ac:dyDescent="0.2">
      <c r="A348" s="772"/>
      <c r="B348" s="107" t="s">
        <v>551</v>
      </c>
      <c r="C348" s="88">
        <v>162</v>
      </c>
      <c r="D348" s="49">
        <v>216</v>
      </c>
      <c r="E348" s="89">
        <v>63</v>
      </c>
      <c r="F348" s="63">
        <v>2.78</v>
      </c>
      <c r="G348" s="61">
        <v>48.522333212566643</v>
      </c>
      <c r="H348" s="62">
        <v>0.8664702359386901</v>
      </c>
      <c r="I348" s="165">
        <v>2.5714285714285716</v>
      </c>
      <c r="J348" s="61">
        <v>164.0625</v>
      </c>
      <c r="K348" s="166">
        <v>49.259524967258869</v>
      </c>
      <c r="L348" s="122">
        <v>7.5025693730729565E-2</v>
      </c>
      <c r="M348" s="167">
        <v>0.32460202526572951</v>
      </c>
      <c r="N348" s="82" t="s">
        <v>566</v>
      </c>
      <c r="O348" s="54" t="s">
        <v>43</v>
      </c>
      <c r="P348" s="82" t="s">
        <v>27</v>
      </c>
      <c r="Q348" s="49">
        <v>375</v>
      </c>
      <c r="R348" s="49">
        <v>400</v>
      </c>
      <c r="S348" s="49">
        <v>425</v>
      </c>
      <c r="T348" s="49">
        <v>450</v>
      </c>
      <c r="U348" s="49">
        <v>475</v>
      </c>
      <c r="V348" s="49">
        <v>500</v>
      </c>
      <c r="W348" s="49">
        <v>525</v>
      </c>
      <c r="X348" s="50" t="s">
        <v>321</v>
      </c>
      <c r="Y348" s="114"/>
      <c r="Z348" s="119">
        <v>134.61538461538461</v>
      </c>
      <c r="AA348" s="99">
        <v>144.23076923076923</v>
      </c>
      <c r="AB348" s="99">
        <v>153.84615384615384</v>
      </c>
      <c r="AC348" s="99">
        <v>163.46153846153845</v>
      </c>
      <c r="AD348" s="99">
        <v>173.07692307692307</v>
      </c>
      <c r="AE348" s="99">
        <v>182.69230769230768</v>
      </c>
      <c r="AF348" s="99">
        <v>192.30769230769229</v>
      </c>
      <c r="AG348" s="99">
        <v>201.92307692307691</v>
      </c>
      <c r="AH348" s="50" t="s">
        <v>331</v>
      </c>
      <c r="AI348" s="134"/>
      <c r="AJ348" s="127"/>
      <c r="AK348" s="74"/>
      <c r="AL348" s="128"/>
      <c r="AM348" s="119">
        <v>174.41860465116281</v>
      </c>
      <c r="AN348" s="99">
        <v>186.04651162790699</v>
      </c>
      <c r="AO348" s="99">
        <v>197.67441860465118</v>
      </c>
      <c r="AP348" s="99">
        <v>209.30232558139537</v>
      </c>
      <c r="AQ348" s="99">
        <v>220.93023255813955</v>
      </c>
      <c r="AR348" s="99">
        <v>232.55813953488374</v>
      </c>
      <c r="AS348" s="99">
        <v>244.18604651162792</v>
      </c>
      <c r="AT348" s="52" t="s">
        <v>460</v>
      </c>
      <c r="AU348" s="70" t="s">
        <v>654</v>
      </c>
      <c r="AV348" s="52" t="s">
        <v>461</v>
      </c>
      <c r="AW348" s="52" t="s">
        <v>655</v>
      </c>
      <c r="AX348" s="72"/>
      <c r="AY348" s="80"/>
    </row>
    <row r="349" spans="1:51" ht="15" x14ac:dyDescent="0.2">
      <c r="A349" s="772"/>
      <c r="B349" s="41" t="s">
        <v>552</v>
      </c>
      <c r="C349" s="88">
        <v>184</v>
      </c>
      <c r="D349" s="49">
        <v>222</v>
      </c>
      <c r="E349" s="89">
        <v>70</v>
      </c>
      <c r="F349" s="63">
        <v>3.25</v>
      </c>
      <c r="G349" s="61">
        <v>35.502958579881657</v>
      </c>
      <c r="H349" s="62">
        <v>0.63398140321217245</v>
      </c>
      <c r="I349" s="165">
        <v>2.6285714285714286</v>
      </c>
      <c r="J349" s="61">
        <v>178.32880434782609</v>
      </c>
      <c r="K349" s="166">
        <v>52.497862813642236</v>
      </c>
      <c r="L349" s="122">
        <v>0.19120879120879122</v>
      </c>
      <c r="M349" s="167">
        <v>0.3639851821745862</v>
      </c>
      <c r="N349" s="82" t="s">
        <v>43</v>
      </c>
      <c r="O349" s="54" t="s">
        <v>43</v>
      </c>
      <c r="P349" s="82" t="s">
        <v>19</v>
      </c>
      <c r="Q349" s="49">
        <v>375</v>
      </c>
      <c r="R349" s="49">
        <v>400</v>
      </c>
      <c r="S349" s="49">
        <v>425</v>
      </c>
      <c r="T349" s="49">
        <v>450</v>
      </c>
      <c r="U349" s="49">
        <v>475</v>
      </c>
      <c r="V349" s="49">
        <v>500</v>
      </c>
      <c r="W349" s="49">
        <v>525</v>
      </c>
      <c r="X349" s="50" t="s">
        <v>322</v>
      </c>
      <c r="Y349" s="114" t="s">
        <v>323</v>
      </c>
      <c r="Z349" s="119">
        <v>138.88888888888889</v>
      </c>
      <c r="AA349" s="99">
        <v>166.66666666666666</v>
      </c>
      <c r="AB349" s="99">
        <v>158.73015873015873</v>
      </c>
      <c r="AC349" s="99">
        <v>168.65079365079364</v>
      </c>
      <c r="AD349" s="99">
        <v>178.57142857142858</v>
      </c>
      <c r="AE349" s="99">
        <v>188.49206349206349</v>
      </c>
      <c r="AF349" s="99">
        <v>198.4126984126984</v>
      </c>
      <c r="AG349" s="99">
        <v>208.33333333333334</v>
      </c>
      <c r="AH349" s="50" t="s">
        <v>330</v>
      </c>
      <c r="AI349" s="134" t="s">
        <v>291</v>
      </c>
      <c r="AJ349" s="127"/>
      <c r="AK349" s="74"/>
      <c r="AL349" s="128"/>
      <c r="AM349" s="119">
        <v>174.41860465116281</v>
      </c>
      <c r="AN349" s="99">
        <v>186.04651162790699</v>
      </c>
      <c r="AO349" s="99">
        <v>197.67441860465118</v>
      </c>
      <c r="AP349" s="99">
        <v>209.30232558139537</v>
      </c>
      <c r="AQ349" s="99">
        <v>220.93023255813955</v>
      </c>
      <c r="AR349" s="99">
        <v>232.55813953488374</v>
      </c>
      <c r="AS349" s="99">
        <v>244.18604651162792</v>
      </c>
      <c r="AT349" s="52" t="s">
        <v>464</v>
      </c>
      <c r="AU349" s="70" t="s">
        <v>654</v>
      </c>
      <c r="AV349" s="52" t="s">
        <v>465</v>
      </c>
      <c r="AW349" s="52" t="s">
        <v>657</v>
      </c>
      <c r="AX349" s="53"/>
      <c r="AY349" s="79"/>
    </row>
    <row r="350" spans="1:51" ht="15" x14ac:dyDescent="0.2">
      <c r="A350" s="739"/>
      <c r="B350" s="237" t="s">
        <v>614</v>
      </c>
      <c r="C350" s="220">
        <v>170</v>
      </c>
      <c r="D350" s="221">
        <v>222</v>
      </c>
      <c r="E350" s="222">
        <v>70</v>
      </c>
      <c r="F350" s="238">
        <v>2.9</v>
      </c>
      <c r="G350" s="235">
        <v>44.589774078478001</v>
      </c>
      <c r="H350" s="239">
        <v>0.79624596568710715</v>
      </c>
      <c r="I350" s="240">
        <v>2.4285714285714284</v>
      </c>
      <c r="J350" s="235">
        <v>193.01470588235296</v>
      </c>
      <c r="K350" s="241">
        <v>50.461153375641345</v>
      </c>
      <c r="L350" s="242">
        <v>0.16256157635467985</v>
      </c>
      <c r="M350" s="243">
        <v>0.31218633555063446</v>
      </c>
      <c r="N350" s="220" t="s">
        <v>17</v>
      </c>
      <c r="O350" s="222" t="s">
        <v>43</v>
      </c>
      <c r="P350" s="220" t="s">
        <v>27</v>
      </c>
      <c r="Q350" s="221">
        <v>375</v>
      </c>
      <c r="R350" s="221">
        <v>400</v>
      </c>
      <c r="S350" s="221">
        <v>425</v>
      </c>
      <c r="T350" s="221">
        <v>450</v>
      </c>
      <c r="U350" s="221">
        <v>475</v>
      </c>
      <c r="V350" s="221">
        <v>500</v>
      </c>
      <c r="W350" s="221">
        <v>525</v>
      </c>
      <c r="X350" s="244" t="s">
        <v>322</v>
      </c>
      <c r="Y350" s="245" t="s">
        <v>323</v>
      </c>
      <c r="Z350" s="246">
        <v>138.88888888888889</v>
      </c>
      <c r="AA350" s="235">
        <v>166.66666666666666</v>
      </c>
      <c r="AB350" s="235">
        <v>158.73015873015873</v>
      </c>
      <c r="AC350" s="235">
        <v>168.65079365079364</v>
      </c>
      <c r="AD350" s="235">
        <v>178.57142857142858</v>
      </c>
      <c r="AE350" s="235">
        <v>188.49206349206349</v>
      </c>
      <c r="AF350" s="235">
        <v>198.4126984126984</v>
      </c>
      <c r="AG350" s="235">
        <v>208.33333333333334</v>
      </c>
      <c r="AH350" s="244" t="s">
        <v>330</v>
      </c>
      <c r="AI350" s="247"/>
      <c r="AJ350" s="248"/>
      <c r="AK350" s="249"/>
      <c r="AL350" s="250"/>
      <c r="AM350" s="246">
        <v>174.41860465116281</v>
      </c>
      <c r="AN350" s="235">
        <v>186.04651162790699</v>
      </c>
      <c r="AO350" s="235">
        <v>197.67441860465118</v>
      </c>
      <c r="AP350" s="235">
        <v>209.30232558139537</v>
      </c>
      <c r="AQ350" s="235">
        <v>220.93023255813955</v>
      </c>
      <c r="AR350" s="235">
        <v>232.55813953488374</v>
      </c>
      <c r="AS350" s="235">
        <v>244.18604651162792</v>
      </c>
      <c r="AT350" s="221" t="s">
        <v>464</v>
      </c>
      <c r="AU350" s="236" t="s">
        <v>654</v>
      </c>
      <c r="AV350" s="221" t="s">
        <v>465</v>
      </c>
      <c r="AW350" s="221" t="s">
        <v>657</v>
      </c>
      <c r="AX350" s="251"/>
      <c r="AY350" s="252"/>
    </row>
    <row r="351" spans="1:51" ht="15" x14ac:dyDescent="0.2">
      <c r="A351" s="741" t="s">
        <v>181</v>
      </c>
      <c r="B351" s="41" t="s">
        <v>182</v>
      </c>
      <c r="C351" s="88">
        <v>178</v>
      </c>
      <c r="D351" s="49">
        <v>216</v>
      </c>
      <c r="E351" s="89">
        <v>63</v>
      </c>
      <c r="F351" s="63">
        <v>3</v>
      </c>
      <c r="G351" s="61">
        <v>44.444444444444443</v>
      </c>
      <c r="H351" s="62">
        <v>0.79365079365079361</v>
      </c>
      <c r="I351" s="165">
        <v>2.8253968253968256</v>
      </c>
      <c r="J351" s="61">
        <v>159.2696629213483</v>
      </c>
      <c r="K351" s="166">
        <v>51.634825457243487</v>
      </c>
      <c r="L351" s="122">
        <v>5.8201058201058142E-2</v>
      </c>
      <c r="M351" s="167">
        <v>0.34423216971495652</v>
      </c>
      <c r="N351" s="82" t="s">
        <v>4</v>
      </c>
      <c r="O351" s="54" t="s">
        <v>4</v>
      </c>
      <c r="P351" s="82" t="s">
        <v>27</v>
      </c>
      <c r="Q351" s="49">
        <v>400</v>
      </c>
      <c r="R351" s="49">
        <v>425</v>
      </c>
      <c r="S351" s="49">
        <v>450</v>
      </c>
      <c r="T351" s="49">
        <v>475</v>
      </c>
      <c r="U351" s="49">
        <v>500</v>
      </c>
      <c r="V351" s="49">
        <v>525</v>
      </c>
      <c r="W351" s="49">
        <v>550</v>
      </c>
      <c r="X351" s="50" t="s">
        <v>321</v>
      </c>
      <c r="Y351" s="115"/>
      <c r="Z351" s="119">
        <v>144.23076923076923</v>
      </c>
      <c r="AA351" s="99">
        <v>153.84615384615384</v>
      </c>
      <c r="AB351" s="99">
        <v>163.46153846153845</v>
      </c>
      <c r="AC351" s="99">
        <v>173.07692307692307</v>
      </c>
      <c r="AD351" s="99">
        <v>182.69230769230768</v>
      </c>
      <c r="AE351" s="99">
        <v>192.30769230769229</v>
      </c>
      <c r="AF351" s="99">
        <v>201.92307692307691</v>
      </c>
      <c r="AG351" s="99">
        <v>211.53846153846152</v>
      </c>
      <c r="AH351" s="50" t="s">
        <v>331</v>
      </c>
      <c r="AI351" s="134" t="s">
        <v>291</v>
      </c>
      <c r="AJ351" s="129">
        <v>10</v>
      </c>
      <c r="AK351" s="73">
        <v>17</v>
      </c>
      <c r="AL351" s="75">
        <v>15</v>
      </c>
      <c r="AM351" s="119">
        <v>186.04651162790699</v>
      </c>
      <c r="AN351" s="99">
        <v>197.67441860465118</v>
      </c>
      <c r="AO351" s="99">
        <v>209.30232558139537</v>
      </c>
      <c r="AP351" s="99">
        <v>220.93023255813955</v>
      </c>
      <c r="AQ351" s="99">
        <v>232.55813953488374</v>
      </c>
      <c r="AR351" s="99">
        <v>244.18604651162792</v>
      </c>
      <c r="AS351" s="99">
        <v>255.81395348837211</v>
      </c>
      <c r="AT351" s="52" t="s">
        <v>460</v>
      </c>
      <c r="AU351" s="70" t="s">
        <v>654</v>
      </c>
      <c r="AV351" s="52" t="s">
        <v>461</v>
      </c>
      <c r="AW351" s="52" t="s">
        <v>655</v>
      </c>
      <c r="AX351" s="52"/>
      <c r="AY351" s="54"/>
    </row>
    <row r="352" spans="1:51" ht="15" x14ac:dyDescent="0.2">
      <c r="A352" s="741"/>
      <c r="B352" s="107" t="s">
        <v>401</v>
      </c>
      <c r="C352" s="88">
        <v>163</v>
      </c>
      <c r="D352" s="49">
        <v>216</v>
      </c>
      <c r="E352" s="89">
        <v>63</v>
      </c>
      <c r="F352" s="63">
        <v>2.7</v>
      </c>
      <c r="G352" s="61">
        <v>44.581618655692722</v>
      </c>
      <c r="H352" s="62">
        <v>0.79610033313737005</v>
      </c>
      <c r="I352" s="165">
        <v>2.5873015873015874</v>
      </c>
      <c r="J352" s="61">
        <v>141.31518404907976</v>
      </c>
      <c r="K352" s="166">
        <v>49.411326636713568</v>
      </c>
      <c r="L352" s="122">
        <v>4.1740152851263979E-2</v>
      </c>
      <c r="M352" s="167">
        <v>0.36488364285573099</v>
      </c>
      <c r="N352" s="82" t="s">
        <v>4</v>
      </c>
      <c r="O352" s="54" t="s">
        <v>61</v>
      </c>
      <c r="P352" s="82"/>
      <c r="Q352" s="49">
        <v>325</v>
      </c>
      <c r="R352" s="49">
        <v>350</v>
      </c>
      <c r="S352" s="49">
        <v>375</v>
      </c>
      <c r="T352" s="49">
        <v>400</v>
      </c>
      <c r="U352" s="49">
        <v>425</v>
      </c>
      <c r="V352" s="49">
        <v>450</v>
      </c>
      <c r="W352" s="49">
        <v>475</v>
      </c>
      <c r="X352" s="50" t="s">
        <v>321</v>
      </c>
      <c r="Y352" s="115"/>
      <c r="Z352" s="119">
        <v>115.38461538461539</v>
      </c>
      <c r="AA352" s="99">
        <v>125</v>
      </c>
      <c r="AB352" s="99">
        <v>134.61538461538461</v>
      </c>
      <c r="AC352" s="99">
        <v>144.23076923076923</v>
      </c>
      <c r="AD352" s="99">
        <v>153.84615384615384</v>
      </c>
      <c r="AE352" s="99">
        <v>163.46153846153845</v>
      </c>
      <c r="AF352" s="99">
        <v>173.07692307692307</v>
      </c>
      <c r="AG352" s="99">
        <v>182.69230769230768</v>
      </c>
      <c r="AH352" s="50" t="s">
        <v>331</v>
      </c>
      <c r="AI352" s="134"/>
      <c r="AJ352" s="129"/>
      <c r="AK352" s="73"/>
      <c r="AL352" s="75"/>
      <c r="AM352" s="119">
        <v>151.16279069767444</v>
      </c>
      <c r="AN352" s="99">
        <v>162.79069767441862</v>
      </c>
      <c r="AO352" s="99">
        <v>174.41860465116281</v>
      </c>
      <c r="AP352" s="99">
        <v>186.04651162790699</v>
      </c>
      <c r="AQ352" s="99">
        <v>197.67441860465118</v>
      </c>
      <c r="AR352" s="99">
        <v>209.30232558139537</v>
      </c>
      <c r="AS352" s="99">
        <v>220.93023255813955</v>
      </c>
      <c r="AT352" s="52" t="s">
        <v>460</v>
      </c>
      <c r="AU352" s="70" t="s">
        <v>654</v>
      </c>
      <c r="AV352" s="52" t="s">
        <v>461</v>
      </c>
      <c r="AW352" s="52" t="s">
        <v>655</v>
      </c>
      <c r="AX352" s="72"/>
      <c r="AY352" s="80"/>
    </row>
    <row r="353" spans="1:51" ht="15" x14ac:dyDescent="0.2">
      <c r="A353" s="741"/>
      <c r="B353" s="107" t="s">
        <v>402</v>
      </c>
      <c r="C353" s="88">
        <v>180</v>
      </c>
      <c r="D353" s="49">
        <v>216</v>
      </c>
      <c r="E353" s="89">
        <v>63</v>
      </c>
      <c r="F353" s="63">
        <v>3.2</v>
      </c>
      <c r="G353" s="61">
        <v>41.503906249999993</v>
      </c>
      <c r="H353" s="62">
        <v>0.74114118303571419</v>
      </c>
      <c r="I353" s="165">
        <v>2.8571428571428572</v>
      </c>
      <c r="J353" s="61">
        <v>167.34375</v>
      </c>
      <c r="K353" s="166">
        <v>51.924098451489741</v>
      </c>
      <c r="L353" s="122">
        <v>0.10714285714285718</v>
      </c>
      <c r="M353" s="167">
        <v>0.34751814911323853</v>
      </c>
      <c r="N353" s="82" t="s">
        <v>4</v>
      </c>
      <c r="O353" s="54" t="s">
        <v>4</v>
      </c>
      <c r="P353" s="82" t="s">
        <v>19</v>
      </c>
      <c r="Q353" s="49">
        <v>425</v>
      </c>
      <c r="R353" s="49">
        <v>450</v>
      </c>
      <c r="S353" s="49">
        <v>475</v>
      </c>
      <c r="T353" s="49">
        <v>500</v>
      </c>
      <c r="U353" s="49">
        <v>525</v>
      </c>
      <c r="V353" s="49">
        <v>550</v>
      </c>
      <c r="W353" s="49">
        <v>575</v>
      </c>
      <c r="X353" s="50" t="s">
        <v>321</v>
      </c>
      <c r="Y353" s="115"/>
      <c r="Z353" s="119">
        <v>153.84615384615384</v>
      </c>
      <c r="AA353" s="99">
        <v>163.46153846153845</v>
      </c>
      <c r="AB353" s="99">
        <v>173.07692307692307</v>
      </c>
      <c r="AC353" s="99">
        <v>182.69230769230768</v>
      </c>
      <c r="AD353" s="99">
        <v>192.30769230769229</v>
      </c>
      <c r="AE353" s="99">
        <v>201.92307692307691</v>
      </c>
      <c r="AF353" s="99">
        <v>211.53846153846152</v>
      </c>
      <c r="AG353" s="99">
        <v>221.15384615384616</v>
      </c>
      <c r="AH353" s="50" t="s">
        <v>331</v>
      </c>
      <c r="AI353" s="134" t="s">
        <v>291</v>
      </c>
      <c r="AJ353" s="129">
        <v>17</v>
      </c>
      <c r="AK353" s="73">
        <v>17</v>
      </c>
      <c r="AL353" s="75">
        <v>15</v>
      </c>
      <c r="AM353" s="119">
        <v>197.67441860465118</v>
      </c>
      <c r="AN353" s="99">
        <v>209.30232558139537</v>
      </c>
      <c r="AO353" s="99">
        <v>220.93023255813955</v>
      </c>
      <c r="AP353" s="99">
        <v>232.55813953488374</v>
      </c>
      <c r="AQ353" s="99">
        <v>244.18604651162792</v>
      </c>
      <c r="AR353" s="99">
        <v>255.81395348837211</v>
      </c>
      <c r="AS353" s="99">
        <v>267.44186046511629</v>
      </c>
      <c r="AT353" s="52" t="s">
        <v>460</v>
      </c>
      <c r="AU353" s="70" t="s">
        <v>654</v>
      </c>
      <c r="AV353" s="52" t="s">
        <v>461</v>
      </c>
      <c r="AW353" s="52" t="s">
        <v>657</v>
      </c>
      <c r="AX353" s="52"/>
      <c r="AY353" s="54"/>
    </row>
    <row r="354" spans="1:51" ht="15" x14ac:dyDescent="0.2">
      <c r="A354" s="741"/>
      <c r="B354" s="107" t="s">
        <v>403</v>
      </c>
      <c r="C354" s="88">
        <v>146</v>
      </c>
      <c r="D354" s="49">
        <v>200</v>
      </c>
      <c r="E354" s="77">
        <v>51</v>
      </c>
      <c r="F354" s="63">
        <v>2.7</v>
      </c>
      <c r="G354" s="61">
        <v>58.299039780521255</v>
      </c>
      <c r="H354" s="62">
        <v>1.0410542817950224</v>
      </c>
      <c r="I354" s="165">
        <v>2.8627450980392157</v>
      </c>
      <c r="J354" s="61">
        <v>135.20364481409001</v>
      </c>
      <c r="K354" s="166">
        <v>46.763729534758028</v>
      </c>
      <c r="L354" s="122">
        <v>-6.02759622367465E-2</v>
      </c>
      <c r="M354" s="167">
        <v>0.32621342125284492</v>
      </c>
      <c r="N354" s="82" t="s">
        <v>421</v>
      </c>
      <c r="O354" s="54" t="s">
        <v>65</v>
      </c>
      <c r="P354" s="182"/>
      <c r="Q354" s="177">
        <v>425</v>
      </c>
      <c r="R354" s="177">
        <v>450</v>
      </c>
      <c r="S354" s="177">
        <v>475</v>
      </c>
      <c r="T354" s="177">
        <v>500</v>
      </c>
      <c r="U354" s="177">
        <v>525</v>
      </c>
      <c r="V354" s="177">
        <v>550</v>
      </c>
      <c r="W354" s="177">
        <v>575</v>
      </c>
      <c r="X354" s="60"/>
      <c r="Y354" s="115"/>
      <c r="Z354" s="183"/>
      <c r="AA354" s="184"/>
      <c r="AB354" s="184"/>
      <c r="AC354" s="184"/>
      <c r="AD354" s="184"/>
      <c r="AE354" s="184"/>
      <c r="AF354" s="184"/>
      <c r="AG354" s="184"/>
      <c r="AH354" s="60"/>
      <c r="AI354" s="134"/>
      <c r="AJ354" s="129"/>
      <c r="AK354" s="73"/>
      <c r="AL354" s="75"/>
      <c r="AM354" s="119">
        <v>197.67441860465118</v>
      </c>
      <c r="AN354" s="99">
        <v>209.30232558139537</v>
      </c>
      <c r="AO354" s="99">
        <v>220.93023255813955</v>
      </c>
      <c r="AP354" s="99">
        <v>232.55813953488374</v>
      </c>
      <c r="AQ354" s="99">
        <v>244.18604651162792</v>
      </c>
      <c r="AR354" s="99">
        <v>255.81395348837211</v>
      </c>
      <c r="AS354" s="99">
        <v>267.44186046511629</v>
      </c>
      <c r="AT354" s="157" t="s">
        <v>480</v>
      </c>
      <c r="AU354" s="70" t="s">
        <v>654</v>
      </c>
      <c r="AV354" s="76"/>
      <c r="AW354" s="177" t="s">
        <v>655</v>
      </c>
      <c r="AX354" s="72"/>
      <c r="AY354" s="80"/>
    </row>
    <row r="355" spans="1:51" ht="15" x14ac:dyDescent="0.2">
      <c r="A355" s="741"/>
      <c r="B355" s="107" t="s">
        <v>404</v>
      </c>
      <c r="C355" s="88">
        <v>130</v>
      </c>
      <c r="D355" s="49">
        <v>200</v>
      </c>
      <c r="E355" s="77">
        <v>51</v>
      </c>
      <c r="F355" s="63">
        <v>2.48</v>
      </c>
      <c r="G355" s="61">
        <v>56.906867845993752</v>
      </c>
      <c r="H355" s="62">
        <v>1.0161940686784598</v>
      </c>
      <c r="I355" s="165">
        <v>2.5490196078431371</v>
      </c>
      <c r="J355" s="61">
        <v>125.04807692307693</v>
      </c>
      <c r="K355" s="166">
        <v>44.126998538309856</v>
      </c>
      <c r="L355" s="122">
        <v>-2.7830487033523022E-2</v>
      </c>
      <c r="M355" s="167">
        <v>0.34332535333335984</v>
      </c>
      <c r="N355" s="82" t="s">
        <v>422</v>
      </c>
      <c r="O355" s="54" t="s">
        <v>4</v>
      </c>
      <c r="P355" s="182"/>
      <c r="Q355" s="177">
        <v>350</v>
      </c>
      <c r="R355" s="177">
        <v>375</v>
      </c>
      <c r="S355" s="177">
        <v>400</v>
      </c>
      <c r="T355" s="177">
        <v>425</v>
      </c>
      <c r="U355" s="177">
        <v>450</v>
      </c>
      <c r="V355" s="177">
        <v>475</v>
      </c>
      <c r="W355" s="177">
        <v>500</v>
      </c>
      <c r="X355" s="60"/>
      <c r="Y355" s="115"/>
      <c r="Z355" s="183"/>
      <c r="AA355" s="184"/>
      <c r="AB355" s="184"/>
      <c r="AC355" s="184"/>
      <c r="AD355" s="184"/>
      <c r="AE355" s="184"/>
      <c r="AF355" s="184"/>
      <c r="AG355" s="184"/>
      <c r="AH355" s="60"/>
      <c r="AI355" s="134"/>
      <c r="AJ355" s="129"/>
      <c r="AK355" s="73"/>
      <c r="AL355" s="75"/>
      <c r="AM355" s="119">
        <v>162.79069767441862</v>
      </c>
      <c r="AN355" s="99">
        <v>174.41860465116281</v>
      </c>
      <c r="AO355" s="99">
        <v>186.04651162790699</v>
      </c>
      <c r="AP355" s="99">
        <v>197.67441860465118</v>
      </c>
      <c r="AQ355" s="99">
        <v>209.30232558139537</v>
      </c>
      <c r="AR355" s="99">
        <v>220.93023255813955</v>
      </c>
      <c r="AS355" s="99">
        <v>232.55813953488374</v>
      </c>
      <c r="AT355" s="157" t="s">
        <v>480</v>
      </c>
      <c r="AU355" s="70" t="s">
        <v>652</v>
      </c>
      <c r="AV355" s="76"/>
      <c r="AW355" s="177" t="s">
        <v>653</v>
      </c>
      <c r="AX355" s="72"/>
      <c r="AY355" s="80"/>
    </row>
    <row r="356" spans="1:51" ht="15" x14ac:dyDescent="0.2">
      <c r="A356" s="741"/>
      <c r="B356" s="107" t="s">
        <v>405</v>
      </c>
      <c r="C356" s="88">
        <v>150</v>
      </c>
      <c r="D356" s="49">
        <v>216</v>
      </c>
      <c r="E356" s="89">
        <v>63</v>
      </c>
      <c r="F356" s="63">
        <v>2.41</v>
      </c>
      <c r="G356" s="61">
        <v>55.956336839930437</v>
      </c>
      <c r="H356" s="62">
        <v>0.99922030071304346</v>
      </c>
      <c r="I356" s="165">
        <v>2.3809523809523809</v>
      </c>
      <c r="J356" s="61">
        <v>153.5625</v>
      </c>
      <c r="K356" s="166">
        <v>47.4</v>
      </c>
      <c r="L356" s="122">
        <v>1.2052953961667721E-2</v>
      </c>
      <c r="M356" s="167">
        <v>0.31243487179487178</v>
      </c>
      <c r="N356" s="82" t="s">
        <v>4</v>
      </c>
      <c r="O356" s="54" t="s">
        <v>4</v>
      </c>
      <c r="P356" s="82"/>
      <c r="Q356" s="49">
        <v>325</v>
      </c>
      <c r="R356" s="49">
        <v>350</v>
      </c>
      <c r="S356" s="49">
        <v>375</v>
      </c>
      <c r="T356" s="49">
        <v>400</v>
      </c>
      <c r="U356" s="49">
        <v>425</v>
      </c>
      <c r="V356" s="49">
        <v>450</v>
      </c>
      <c r="W356" s="49">
        <v>475</v>
      </c>
      <c r="X356" s="50" t="s">
        <v>321</v>
      </c>
      <c r="Y356" s="115"/>
      <c r="Z356" s="119">
        <v>115.38461538461539</v>
      </c>
      <c r="AA356" s="99">
        <v>125</v>
      </c>
      <c r="AB356" s="99">
        <v>134.61538461538461</v>
      </c>
      <c r="AC356" s="99">
        <v>144.23076923076923</v>
      </c>
      <c r="AD356" s="99">
        <v>153.84615384615384</v>
      </c>
      <c r="AE356" s="99">
        <v>163.46153846153845</v>
      </c>
      <c r="AF356" s="99">
        <v>173.07692307692307</v>
      </c>
      <c r="AG356" s="99">
        <v>182.69230769230768</v>
      </c>
      <c r="AH356" s="50" t="s">
        <v>331</v>
      </c>
      <c r="AI356" s="134"/>
      <c r="AJ356" s="129"/>
      <c r="AK356" s="73"/>
      <c r="AL356" s="75"/>
      <c r="AM356" s="119">
        <v>151.16279069767444</v>
      </c>
      <c r="AN356" s="99">
        <v>162.79069767441862</v>
      </c>
      <c r="AO356" s="99">
        <v>174.41860465116281</v>
      </c>
      <c r="AP356" s="99">
        <v>186.04651162790699</v>
      </c>
      <c r="AQ356" s="99">
        <v>197.67441860465118</v>
      </c>
      <c r="AR356" s="99">
        <v>209.30232558139537</v>
      </c>
      <c r="AS356" s="99">
        <v>220.93023255813955</v>
      </c>
      <c r="AT356" s="52" t="s">
        <v>460</v>
      </c>
      <c r="AU356" s="70" t="s">
        <v>652</v>
      </c>
      <c r="AV356" s="52" t="s">
        <v>461</v>
      </c>
      <c r="AW356" s="52" t="s">
        <v>653</v>
      </c>
      <c r="AX356" s="72"/>
      <c r="AY356" s="80"/>
    </row>
    <row r="357" spans="1:51" ht="15" x14ac:dyDescent="0.2">
      <c r="A357" s="741"/>
      <c r="B357" s="41" t="s">
        <v>183</v>
      </c>
      <c r="C357" s="88">
        <v>225</v>
      </c>
      <c r="D357" s="49">
        <v>240</v>
      </c>
      <c r="E357" s="89">
        <v>76</v>
      </c>
      <c r="F357" s="63">
        <v>3.2</v>
      </c>
      <c r="G357" s="61">
        <v>34.179687499999993</v>
      </c>
      <c r="H357" s="62">
        <v>0.61035156249999989</v>
      </c>
      <c r="I357" s="165">
        <v>2.9605263157894739</v>
      </c>
      <c r="J357" s="61">
        <v>160.44444444444443</v>
      </c>
      <c r="K357" s="166">
        <v>58.052906903961315</v>
      </c>
      <c r="L357" s="122">
        <v>7.4835526315789463E-2</v>
      </c>
      <c r="M357" s="167">
        <v>0.3910932675635288</v>
      </c>
      <c r="N357" s="82" t="s">
        <v>4</v>
      </c>
      <c r="O357" s="54" t="s">
        <v>4</v>
      </c>
      <c r="P357" s="82" t="s">
        <v>18</v>
      </c>
      <c r="Q357" s="49">
        <v>350</v>
      </c>
      <c r="R357" s="49">
        <v>375</v>
      </c>
      <c r="S357" s="49">
        <v>400</v>
      </c>
      <c r="T357" s="49">
        <v>425</v>
      </c>
      <c r="U357" s="49">
        <v>450</v>
      </c>
      <c r="V357" s="49">
        <v>475</v>
      </c>
      <c r="W357" s="49">
        <v>500</v>
      </c>
      <c r="X357" s="50" t="s">
        <v>324</v>
      </c>
      <c r="Y357" s="114" t="s">
        <v>325</v>
      </c>
      <c r="Z357" s="119">
        <v>137.13080168776369</v>
      </c>
      <c r="AA357" s="99">
        <v>147.67932489451476</v>
      </c>
      <c r="AB357" s="99">
        <v>158.22784810126581</v>
      </c>
      <c r="AC357" s="99">
        <v>168.77637130801688</v>
      </c>
      <c r="AD357" s="99">
        <v>179.32489451476792</v>
      </c>
      <c r="AE357" s="99">
        <v>189.87341772151899</v>
      </c>
      <c r="AF357" s="99">
        <v>200.42194092827003</v>
      </c>
      <c r="AG357" s="99">
        <v>210.97046413502107</v>
      </c>
      <c r="AH357" s="50" t="s">
        <v>329</v>
      </c>
      <c r="AI357" s="134" t="s">
        <v>291</v>
      </c>
      <c r="AJ357" s="127" t="s">
        <v>250</v>
      </c>
      <c r="AK357" s="74" t="s">
        <v>251</v>
      </c>
      <c r="AL357" s="128" t="s">
        <v>245</v>
      </c>
      <c r="AM357" s="174">
        <v>162.79069767441862</v>
      </c>
      <c r="AN357" s="175">
        <v>174.41860465116281</v>
      </c>
      <c r="AO357" s="175">
        <v>186.04651162790699</v>
      </c>
      <c r="AP357" s="175">
        <v>197.67441860465118</v>
      </c>
      <c r="AQ357" s="175">
        <v>209.30232558139537</v>
      </c>
      <c r="AR357" s="175">
        <v>220.93023255813955</v>
      </c>
      <c r="AS357" s="175">
        <v>232.55813953488374</v>
      </c>
      <c r="AT357" s="76"/>
      <c r="AU357" s="176" t="s">
        <v>654</v>
      </c>
      <c r="AV357" s="76"/>
      <c r="AW357" s="177" t="s">
        <v>655</v>
      </c>
      <c r="AX357" s="53"/>
      <c r="AY357" s="79"/>
    </row>
    <row r="358" spans="1:51" ht="15" x14ac:dyDescent="0.2">
      <c r="A358" s="741"/>
      <c r="B358" s="41" t="s">
        <v>525</v>
      </c>
      <c r="C358" s="88">
        <v>203</v>
      </c>
      <c r="D358" s="49">
        <v>240</v>
      </c>
      <c r="E358" s="89">
        <v>76</v>
      </c>
      <c r="F358" s="63">
        <v>2.9</v>
      </c>
      <c r="G358" s="61">
        <v>35.6718192627824</v>
      </c>
      <c r="H358" s="62">
        <v>0.63699677254968567</v>
      </c>
      <c r="I358" s="165">
        <v>2.6710526315789473</v>
      </c>
      <c r="J358" s="61">
        <v>152.42786769880365</v>
      </c>
      <c r="K358" s="166">
        <v>55.141773638503857</v>
      </c>
      <c r="L358" s="122">
        <v>7.8947368421052613E-2</v>
      </c>
      <c r="M358" s="167">
        <v>0.3927642122321503</v>
      </c>
      <c r="N358" s="82" t="s">
        <v>4</v>
      </c>
      <c r="O358" s="54" t="s">
        <v>4</v>
      </c>
      <c r="P358" s="82" t="s">
        <v>18</v>
      </c>
      <c r="Q358" s="49">
        <v>300</v>
      </c>
      <c r="R358" s="49">
        <v>325</v>
      </c>
      <c r="S358" s="49">
        <v>350</v>
      </c>
      <c r="T358" s="49">
        <v>375</v>
      </c>
      <c r="U358" s="49">
        <v>400</v>
      </c>
      <c r="V358" s="49">
        <v>425</v>
      </c>
      <c r="W358" s="49">
        <v>450</v>
      </c>
      <c r="X358" s="50" t="s">
        <v>324</v>
      </c>
      <c r="Y358" s="114" t="s">
        <v>325</v>
      </c>
      <c r="Z358" s="119">
        <v>116.03375527426159</v>
      </c>
      <c r="AA358" s="99">
        <v>126.58227848101265</v>
      </c>
      <c r="AB358" s="99">
        <v>137.13080168776369</v>
      </c>
      <c r="AC358" s="99">
        <v>147.67932489451476</v>
      </c>
      <c r="AD358" s="99">
        <v>158.22784810126581</v>
      </c>
      <c r="AE358" s="99">
        <v>168.77637130801688</v>
      </c>
      <c r="AF358" s="99">
        <v>179.32489451476792</v>
      </c>
      <c r="AG358" s="99">
        <v>189.87341772151899</v>
      </c>
      <c r="AH358" s="50" t="s">
        <v>329</v>
      </c>
      <c r="AI358" s="134" t="s">
        <v>291</v>
      </c>
      <c r="AJ358" s="127" t="s">
        <v>250</v>
      </c>
      <c r="AK358" s="74" t="s">
        <v>251</v>
      </c>
      <c r="AL358" s="128" t="s">
        <v>245</v>
      </c>
      <c r="AM358" s="174">
        <v>139.53488372093022</v>
      </c>
      <c r="AN358" s="175">
        <v>151.16279069767444</v>
      </c>
      <c r="AO358" s="175">
        <v>162.79069767441862</v>
      </c>
      <c r="AP358" s="175">
        <v>174.41860465116281</v>
      </c>
      <c r="AQ358" s="175">
        <v>186.04651162790699</v>
      </c>
      <c r="AR358" s="175">
        <v>197.67441860465118</v>
      </c>
      <c r="AS358" s="175">
        <v>209.30232558139537</v>
      </c>
      <c r="AT358" s="76"/>
      <c r="AU358" s="176" t="s">
        <v>654</v>
      </c>
      <c r="AV358" s="76"/>
      <c r="AW358" s="177" t="s">
        <v>655</v>
      </c>
      <c r="AX358" s="53"/>
      <c r="AY358" s="79"/>
    </row>
    <row r="359" spans="1:51" ht="15" x14ac:dyDescent="0.2">
      <c r="A359" s="738" t="s">
        <v>184</v>
      </c>
      <c r="B359" s="41" t="s">
        <v>575</v>
      </c>
      <c r="C359" s="88">
        <v>223</v>
      </c>
      <c r="D359" s="49">
        <v>240</v>
      </c>
      <c r="E359" s="89">
        <v>76</v>
      </c>
      <c r="F359" s="63">
        <v>3.27</v>
      </c>
      <c r="G359" s="61">
        <v>35.069999719440005</v>
      </c>
      <c r="H359" s="62">
        <v>0.62624999499000011</v>
      </c>
      <c r="I359" s="165">
        <v>2.9342105263157894</v>
      </c>
      <c r="J359" s="61">
        <v>173.44650864830237</v>
      </c>
      <c r="K359" s="166">
        <v>57.794318059823141</v>
      </c>
      <c r="L359" s="122">
        <v>0.10268791244165462</v>
      </c>
      <c r="M359" s="167">
        <v>0.37134370256543203</v>
      </c>
      <c r="N359" s="82" t="s">
        <v>63</v>
      </c>
      <c r="O359" s="54" t="s">
        <v>64</v>
      </c>
      <c r="P359" s="82" t="s">
        <v>27</v>
      </c>
      <c r="Q359" s="49">
        <v>375</v>
      </c>
      <c r="R359" s="49">
        <v>400</v>
      </c>
      <c r="S359" s="49">
        <v>425</v>
      </c>
      <c r="T359" s="49">
        <v>450</v>
      </c>
      <c r="U359" s="49">
        <v>475</v>
      </c>
      <c r="V359" s="49">
        <v>500</v>
      </c>
      <c r="W359" s="49">
        <v>525</v>
      </c>
      <c r="X359" s="50" t="s">
        <v>324</v>
      </c>
      <c r="Y359" s="114" t="s">
        <v>325</v>
      </c>
      <c r="Z359" s="119">
        <v>147.67932489451476</v>
      </c>
      <c r="AA359" s="99">
        <v>158.22784810126581</v>
      </c>
      <c r="AB359" s="99">
        <v>168.77637130801688</v>
      </c>
      <c r="AC359" s="99">
        <v>179.32489451476792</v>
      </c>
      <c r="AD359" s="99">
        <v>189.87341772151899</v>
      </c>
      <c r="AE359" s="99">
        <v>200.42194092827003</v>
      </c>
      <c r="AF359" s="99">
        <v>210.97046413502107</v>
      </c>
      <c r="AG359" s="99">
        <v>221.51898734177215</v>
      </c>
      <c r="AH359" s="50" t="s">
        <v>329</v>
      </c>
      <c r="AI359" s="134" t="s">
        <v>291</v>
      </c>
      <c r="AJ359" s="127" t="s">
        <v>251</v>
      </c>
      <c r="AK359" s="74" t="s">
        <v>251</v>
      </c>
      <c r="AL359" s="128" t="s">
        <v>245</v>
      </c>
      <c r="AM359" s="174">
        <v>174.41860465116281</v>
      </c>
      <c r="AN359" s="175">
        <v>186.04651162790699</v>
      </c>
      <c r="AO359" s="175">
        <v>197.67441860465118</v>
      </c>
      <c r="AP359" s="175">
        <v>209.30232558139537</v>
      </c>
      <c r="AQ359" s="175">
        <v>220.93023255813955</v>
      </c>
      <c r="AR359" s="175">
        <v>232.55813953488374</v>
      </c>
      <c r="AS359" s="175">
        <v>244.18604651162792</v>
      </c>
      <c r="AT359" s="76"/>
      <c r="AU359" s="176" t="s">
        <v>654</v>
      </c>
      <c r="AV359" s="76"/>
      <c r="AW359" s="177" t="s">
        <v>657</v>
      </c>
      <c r="AX359" s="53"/>
      <c r="AY359" s="79"/>
    </row>
    <row r="360" spans="1:51" ht="15" x14ac:dyDescent="0.2">
      <c r="A360" s="739"/>
      <c r="B360" s="41" t="s">
        <v>576</v>
      </c>
      <c r="C360" s="88">
        <v>211</v>
      </c>
      <c r="D360" s="49">
        <v>222</v>
      </c>
      <c r="E360" s="89">
        <v>70</v>
      </c>
      <c r="F360" s="63">
        <v>3.04</v>
      </c>
      <c r="G360" s="61">
        <v>37.87222991689751</v>
      </c>
      <c r="H360" s="62">
        <v>0.67628981994459836</v>
      </c>
      <c r="I360" s="165">
        <v>3.0142857142857142</v>
      </c>
      <c r="J360" s="61">
        <v>145.14218009478674</v>
      </c>
      <c r="K360" s="166">
        <v>56.217812123916744</v>
      </c>
      <c r="L360" s="122">
        <v>8.4586466165413824E-3</v>
      </c>
      <c r="M360" s="167">
        <v>0.39063348310104434</v>
      </c>
      <c r="N360" s="82" t="s">
        <v>63</v>
      </c>
      <c r="O360" s="54" t="s">
        <v>63</v>
      </c>
      <c r="P360" s="82" t="s">
        <v>19</v>
      </c>
      <c r="Q360" s="49">
        <v>350</v>
      </c>
      <c r="R360" s="49">
        <v>375</v>
      </c>
      <c r="S360" s="49">
        <v>400</v>
      </c>
      <c r="T360" s="49">
        <v>425</v>
      </c>
      <c r="U360" s="49">
        <v>450</v>
      </c>
      <c r="V360" s="49">
        <v>475</v>
      </c>
      <c r="W360" s="49">
        <v>500</v>
      </c>
      <c r="X360" s="50" t="s">
        <v>322</v>
      </c>
      <c r="Y360" s="114" t="s">
        <v>323</v>
      </c>
      <c r="Z360" s="119">
        <v>128.96825396825398</v>
      </c>
      <c r="AA360" s="99">
        <v>155.55555555555554</v>
      </c>
      <c r="AB360" s="99">
        <v>148.8095238095238</v>
      </c>
      <c r="AC360" s="99">
        <v>158.73015873015873</v>
      </c>
      <c r="AD360" s="99">
        <v>168.65079365079364</v>
      </c>
      <c r="AE360" s="99">
        <v>178.57142857142858</v>
      </c>
      <c r="AF360" s="99">
        <v>188.49206349206349</v>
      </c>
      <c r="AG360" s="99">
        <v>198.4126984126984</v>
      </c>
      <c r="AH360" s="50" t="s">
        <v>330</v>
      </c>
      <c r="AI360" s="134"/>
      <c r="AJ360" s="127"/>
      <c r="AK360" s="74"/>
      <c r="AL360" s="128"/>
      <c r="AM360" s="119">
        <v>162.79069767441862</v>
      </c>
      <c r="AN360" s="99">
        <v>174.41860465116281</v>
      </c>
      <c r="AO360" s="99">
        <v>186.04651162790699</v>
      </c>
      <c r="AP360" s="99">
        <v>197.67441860465118</v>
      </c>
      <c r="AQ360" s="99">
        <v>209.30232558139537</v>
      </c>
      <c r="AR360" s="99">
        <v>220.93023255813955</v>
      </c>
      <c r="AS360" s="99">
        <v>232.55813953488374</v>
      </c>
      <c r="AT360" s="52" t="s">
        <v>464</v>
      </c>
      <c r="AU360" s="70" t="s">
        <v>654</v>
      </c>
      <c r="AV360" s="52" t="s">
        <v>465</v>
      </c>
      <c r="AW360" s="52" t="s">
        <v>655</v>
      </c>
      <c r="AX360" s="53"/>
      <c r="AY360" s="79"/>
    </row>
    <row r="361" spans="1:51" ht="15" x14ac:dyDescent="0.2">
      <c r="A361" s="738" t="s">
        <v>185</v>
      </c>
      <c r="B361" s="41" t="s">
        <v>456</v>
      </c>
      <c r="C361" s="88">
        <v>139</v>
      </c>
      <c r="D361" s="49">
        <v>190</v>
      </c>
      <c r="E361" s="89">
        <v>51</v>
      </c>
      <c r="F361" s="63">
        <v>3.06</v>
      </c>
      <c r="G361" s="61">
        <v>53.398265624332524</v>
      </c>
      <c r="H361" s="62">
        <v>0.9535404575773665</v>
      </c>
      <c r="I361" s="165">
        <v>2.7254901960784315</v>
      </c>
      <c r="J361" s="61">
        <v>167.07348406988694</v>
      </c>
      <c r="K361" s="166">
        <v>45.628911887091931</v>
      </c>
      <c r="L361" s="122">
        <v>0.10931692938613352</v>
      </c>
      <c r="M361" s="167">
        <v>0.30662628788125779</v>
      </c>
      <c r="N361" s="82" t="s">
        <v>17</v>
      </c>
      <c r="O361" s="54" t="s">
        <v>17</v>
      </c>
      <c r="P361" s="182"/>
      <c r="Q361" s="177">
        <v>500</v>
      </c>
      <c r="R361" s="177">
        <v>525</v>
      </c>
      <c r="S361" s="177">
        <v>550</v>
      </c>
      <c r="T361" s="177">
        <v>575</v>
      </c>
      <c r="U361" s="177">
        <v>600</v>
      </c>
      <c r="V361" s="177">
        <v>625</v>
      </c>
      <c r="W361" s="177">
        <v>650</v>
      </c>
      <c r="X361" s="60"/>
      <c r="Y361" s="115"/>
      <c r="Z361" s="174">
        <v>200.42194092827003</v>
      </c>
      <c r="AA361" s="175">
        <v>210.97046413502107</v>
      </c>
      <c r="AB361" s="175">
        <v>221.51898734177215</v>
      </c>
      <c r="AC361" s="175">
        <v>232.06751054852319</v>
      </c>
      <c r="AD361" s="175">
        <v>242.61603375527426</v>
      </c>
      <c r="AE361" s="175">
        <v>253.1645569620253</v>
      </c>
      <c r="AF361" s="175">
        <v>263.71308016877634</v>
      </c>
      <c r="AG361" s="175">
        <v>274.26160337552739</v>
      </c>
      <c r="AH361" s="60"/>
      <c r="AI361" s="134"/>
      <c r="AJ361" s="127"/>
      <c r="AK361" s="74"/>
      <c r="AL361" s="128"/>
      <c r="AM361" s="119">
        <v>232.55813953488374</v>
      </c>
      <c r="AN361" s="99">
        <v>244.18604651162792</v>
      </c>
      <c r="AO361" s="99">
        <v>255.81395348837211</v>
      </c>
      <c r="AP361" s="99">
        <v>267.44186046511629</v>
      </c>
      <c r="AQ361" s="99">
        <v>279.06976744186045</v>
      </c>
      <c r="AR361" s="99">
        <v>290.69767441860466</v>
      </c>
      <c r="AS361" s="99">
        <v>302.32558139534888</v>
      </c>
      <c r="AT361" s="52" t="s">
        <v>457</v>
      </c>
      <c r="AU361" s="70" t="s">
        <v>654</v>
      </c>
      <c r="AV361" s="76"/>
      <c r="AW361" s="76"/>
      <c r="AX361" s="53"/>
      <c r="AY361" s="79"/>
    </row>
    <row r="362" spans="1:51" ht="15" x14ac:dyDescent="0.2">
      <c r="A362" s="772"/>
      <c r="B362" s="41" t="s">
        <v>455</v>
      </c>
      <c r="C362" s="88">
        <v>178</v>
      </c>
      <c r="D362" s="49">
        <v>216</v>
      </c>
      <c r="E362" s="89">
        <v>63</v>
      </c>
      <c r="F362" s="63">
        <v>2.95</v>
      </c>
      <c r="G362" s="61">
        <v>43.091065785693765</v>
      </c>
      <c r="H362" s="62">
        <v>0.76948331760167432</v>
      </c>
      <c r="I362" s="165">
        <v>2.8253968253968256</v>
      </c>
      <c r="J362" s="61">
        <v>149.31530898876403</v>
      </c>
      <c r="K362" s="166">
        <v>51.634825457243487</v>
      </c>
      <c r="L362" s="122">
        <v>4.2238364272262574E-2</v>
      </c>
      <c r="M362" s="167">
        <v>0.36106129801213227</v>
      </c>
      <c r="N362" s="82" t="s">
        <v>13</v>
      </c>
      <c r="O362" s="54" t="s">
        <v>13</v>
      </c>
      <c r="P362" s="82" t="s">
        <v>27</v>
      </c>
      <c r="Q362" s="49">
        <v>375</v>
      </c>
      <c r="R362" s="49">
        <v>400</v>
      </c>
      <c r="S362" s="49">
        <v>425</v>
      </c>
      <c r="T362" s="49">
        <v>450</v>
      </c>
      <c r="U362" s="49">
        <v>475</v>
      </c>
      <c r="V362" s="49">
        <v>500</v>
      </c>
      <c r="W362" s="49">
        <v>525</v>
      </c>
      <c r="X362" s="50" t="s">
        <v>321</v>
      </c>
      <c r="Y362" s="115"/>
      <c r="Z362" s="119">
        <v>134.61538461538461</v>
      </c>
      <c r="AA362" s="99">
        <v>144.23076923076923</v>
      </c>
      <c r="AB362" s="99">
        <v>153.84615384615384</v>
      </c>
      <c r="AC362" s="99">
        <v>163.46153846153845</v>
      </c>
      <c r="AD362" s="99">
        <v>173.07692307692307</v>
      </c>
      <c r="AE362" s="99">
        <v>182.69230769230768</v>
      </c>
      <c r="AF362" s="99">
        <v>192.30769230769229</v>
      </c>
      <c r="AG362" s="99">
        <v>201.92307692307691</v>
      </c>
      <c r="AH362" s="50" t="s">
        <v>331</v>
      </c>
      <c r="AI362" s="134" t="s">
        <v>291</v>
      </c>
      <c r="AJ362" s="127" t="s">
        <v>247</v>
      </c>
      <c r="AK362" s="74" t="s">
        <v>248</v>
      </c>
      <c r="AL362" s="128" t="s">
        <v>245</v>
      </c>
      <c r="AM362" s="119">
        <v>174.41860465116281</v>
      </c>
      <c r="AN362" s="99">
        <v>186.04651162790699</v>
      </c>
      <c r="AO362" s="99">
        <v>197.67441860465118</v>
      </c>
      <c r="AP362" s="99">
        <v>209.30232558139537</v>
      </c>
      <c r="AQ362" s="99">
        <v>220.93023255813955</v>
      </c>
      <c r="AR362" s="99">
        <v>232.55813953488374</v>
      </c>
      <c r="AS362" s="99">
        <v>244.18604651162792</v>
      </c>
      <c r="AT362" s="52" t="s">
        <v>460</v>
      </c>
      <c r="AU362" s="70" t="s">
        <v>654</v>
      </c>
      <c r="AV362" s="52" t="s">
        <v>461</v>
      </c>
      <c r="AW362" s="52" t="s">
        <v>655</v>
      </c>
      <c r="AX362" s="53"/>
      <c r="AY362" s="79"/>
    </row>
    <row r="363" spans="1:51" ht="15.75" thickBot="1" x14ac:dyDescent="0.25">
      <c r="A363" s="773"/>
      <c r="B363" s="42" t="s">
        <v>186</v>
      </c>
      <c r="C363" s="92">
        <v>220</v>
      </c>
      <c r="D363" s="51">
        <v>240</v>
      </c>
      <c r="E363" s="89">
        <v>75</v>
      </c>
      <c r="F363" s="87">
        <v>3</v>
      </c>
      <c r="G363" s="65">
        <v>36.111111111111114</v>
      </c>
      <c r="H363" s="66">
        <v>0.64484126984126988</v>
      </c>
      <c r="I363" s="171">
        <v>2.9333333333333331</v>
      </c>
      <c r="J363" s="65">
        <v>148.38676948051949</v>
      </c>
      <c r="K363" s="172">
        <v>57.404250713688434</v>
      </c>
      <c r="L363" s="123">
        <v>2.2222222222222292E-2</v>
      </c>
      <c r="M363" s="173">
        <v>0.3956477587651141</v>
      </c>
      <c r="N363" s="85" t="s">
        <v>12</v>
      </c>
      <c r="O363" s="59" t="s">
        <v>58</v>
      </c>
      <c r="P363" s="85" t="s">
        <v>27</v>
      </c>
      <c r="Q363" s="51">
        <v>325</v>
      </c>
      <c r="R363" s="51">
        <v>350</v>
      </c>
      <c r="S363" s="51">
        <v>375</v>
      </c>
      <c r="T363" s="51">
        <v>400</v>
      </c>
      <c r="U363" s="51">
        <v>425</v>
      </c>
      <c r="V363" s="51">
        <v>450</v>
      </c>
      <c r="W363" s="51">
        <v>475</v>
      </c>
      <c r="X363" s="100" t="s">
        <v>324</v>
      </c>
      <c r="Y363" s="116" t="s">
        <v>325</v>
      </c>
      <c r="Z363" s="120">
        <v>126.58227848101265</v>
      </c>
      <c r="AA363" s="101">
        <v>137.13080168776369</v>
      </c>
      <c r="AB363" s="101">
        <v>147.67932489451476</v>
      </c>
      <c r="AC363" s="101">
        <v>158.22784810126581</v>
      </c>
      <c r="AD363" s="101">
        <v>168.77637130801688</v>
      </c>
      <c r="AE363" s="101">
        <v>179.32489451476792</v>
      </c>
      <c r="AF363" s="101">
        <v>189.87341772151899</v>
      </c>
      <c r="AG363" s="101">
        <v>200.42194092827003</v>
      </c>
      <c r="AH363" s="100" t="s">
        <v>329</v>
      </c>
      <c r="AI363" s="135" t="s">
        <v>291</v>
      </c>
      <c r="AJ363" s="130" t="s">
        <v>247</v>
      </c>
      <c r="AK363" s="131" t="s">
        <v>248</v>
      </c>
      <c r="AL363" s="132" t="s">
        <v>245</v>
      </c>
      <c r="AM363" s="178">
        <v>151.16279069767444</v>
      </c>
      <c r="AN363" s="179">
        <v>162.79069767441862</v>
      </c>
      <c r="AO363" s="179">
        <v>174.41860465116281</v>
      </c>
      <c r="AP363" s="179">
        <v>186.04651162790699</v>
      </c>
      <c r="AQ363" s="179">
        <v>197.67441860465118</v>
      </c>
      <c r="AR363" s="179">
        <v>209.30232558139537</v>
      </c>
      <c r="AS363" s="179">
        <v>220.93023255813955</v>
      </c>
      <c r="AT363" s="102"/>
      <c r="AU363" s="180" t="s">
        <v>654</v>
      </c>
      <c r="AV363" s="102"/>
      <c r="AW363" s="181" t="s">
        <v>655</v>
      </c>
      <c r="AX363" s="58"/>
      <c r="AY363" s="81"/>
    </row>
  </sheetData>
  <mergeCells count="70">
    <mergeCell ref="A361:A363"/>
    <mergeCell ref="A282:A284"/>
    <mergeCell ref="A285:A299"/>
    <mergeCell ref="A300:A301"/>
    <mergeCell ref="A302:A310"/>
    <mergeCell ref="A311:A320"/>
    <mergeCell ref="A326:A333"/>
    <mergeCell ref="A334:A339"/>
    <mergeCell ref="A340:A342"/>
    <mergeCell ref="A345:A350"/>
    <mergeCell ref="A351:A358"/>
    <mergeCell ref="A359:A360"/>
    <mergeCell ref="A275:A281"/>
    <mergeCell ref="A182:A190"/>
    <mergeCell ref="A191:A201"/>
    <mergeCell ref="A203:A205"/>
    <mergeCell ref="A206:A239"/>
    <mergeCell ref="A240:A245"/>
    <mergeCell ref="A247:A252"/>
    <mergeCell ref="A253:A261"/>
    <mergeCell ref="A262:A263"/>
    <mergeCell ref="A265:A267"/>
    <mergeCell ref="A268:A269"/>
    <mergeCell ref="A271:A272"/>
    <mergeCell ref="A180:A181"/>
    <mergeCell ref="A117:A120"/>
    <mergeCell ref="A121:A123"/>
    <mergeCell ref="A128:A131"/>
    <mergeCell ref="A132:A138"/>
    <mergeCell ref="A139:A140"/>
    <mergeCell ref="A141:A142"/>
    <mergeCell ref="A143:A144"/>
    <mergeCell ref="A145:A154"/>
    <mergeCell ref="A155:A159"/>
    <mergeCell ref="A160:A166"/>
    <mergeCell ref="A171:A179"/>
    <mergeCell ref="A30:A35"/>
    <mergeCell ref="A97:A116"/>
    <mergeCell ref="A41:A51"/>
    <mergeCell ref="A52:A54"/>
    <mergeCell ref="A55:A58"/>
    <mergeCell ref="A59:A60"/>
    <mergeCell ref="A61:A62"/>
    <mergeCell ref="A64:A70"/>
    <mergeCell ref="A71:A74"/>
    <mergeCell ref="A76:A77"/>
    <mergeCell ref="A78:A80"/>
    <mergeCell ref="A84:A90"/>
    <mergeCell ref="A91:A95"/>
    <mergeCell ref="AT2:AU2"/>
    <mergeCell ref="A8:A11"/>
    <mergeCell ref="A13:A21"/>
    <mergeCell ref="A22:A24"/>
    <mergeCell ref="A26:A28"/>
    <mergeCell ref="AV2:AW2"/>
    <mergeCell ref="A37:A38"/>
    <mergeCell ref="AX2:AX3"/>
    <mergeCell ref="A4:A7"/>
    <mergeCell ref="A1:B2"/>
    <mergeCell ref="C1:E2"/>
    <mergeCell ref="N1:O2"/>
    <mergeCell ref="P1:Y1"/>
    <mergeCell ref="Z1:AI1"/>
    <mergeCell ref="AM1:AY1"/>
    <mergeCell ref="P2:P3"/>
    <mergeCell ref="Q2:W2"/>
    <mergeCell ref="X2:Y2"/>
    <mergeCell ref="Z2:AG2"/>
    <mergeCell ref="AJ2:AL2"/>
    <mergeCell ref="AM2:AS2"/>
  </mergeCells>
  <conditionalFormatting sqref="M3:M362">
    <cfRule type="cellIs" dxfId="2" priority="3" stopIfTrue="1" operator="between">
      <formula>0.35</formula>
      <formula>0.45</formula>
    </cfRule>
  </conditionalFormatting>
  <conditionalFormatting sqref="N182:O183">
    <cfRule type="cellIs" dxfId="1" priority="2" stopIfTrue="1" operator="equal">
      <formula>0</formula>
    </cfRule>
  </conditionalFormatting>
  <conditionalFormatting sqref="B4:AW362">
    <cfRule type="expression" dxfId="0" priority="1" stopIfTrue="1">
      <formula>MOD(ROW(),2)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7346" r:id="rId3" name="CommandButton2">
          <controlPr defaultSize="0" print="0" autoLine="0" autoPict="0" r:id="rId4">
            <anchor moveWithCells="1">
              <from>
                <xdr:col>0</xdr:col>
                <xdr:colOff>523875</xdr:colOff>
                <xdr:row>1</xdr:row>
                <xdr:rowOff>0</xdr:rowOff>
              </from>
              <to>
                <xdr:col>1</xdr:col>
                <xdr:colOff>552450</xdr:colOff>
                <xdr:row>2</xdr:row>
                <xdr:rowOff>0</xdr:rowOff>
              </to>
            </anchor>
          </controlPr>
        </control>
      </mc:Choice>
      <mc:Fallback>
        <control shapeId="57346" r:id="rId3" name="CommandButton2"/>
      </mc:Fallback>
    </mc:AlternateContent>
    <mc:AlternateContent xmlns:mc="http://schemas.openxmlformats.org/markup-compatibility/2006">
      <mc:Choice Requires="x14">
        <control shapeId="57345" r:id="rId5" name="CommandButton1">
          <controlPr defaultSize="0" print="0" autoLine="0" autoPict="0" r:id="rId6">
            <anchor moveWithCells="1">
              <from>
                <xdr:col>0</xdr:col>
                <xdr:colOff>533400</xdr:colOff>
                <xdr:row>0</xdr:row>
                <xdr:rowOff>152400</xdr:rowOff>
              </from>
              <to>
                <xdr:col>1</xdr:col>
                <xdr:colOff>561975</xdr:colOff>
                <xdr:row>1</xdr:row>
                <xdr:rowOff>0</xdr:rowOff>
              </to>
            </anchor>
          </controlPr>
        </control>
      </mc:Choice>
      <mc:Fallback>
        <control shapeId="57345" r:id="rId5" name="CommandButton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96</vt:i4>
      </vt:variant>
    </vt:vector>
  </HeadingPairs>
  <TitlesOfParts>
    <vt:vector size="103" baseType="lpstr">
      <vt:lpstr>Chart_list_net</vt:lpstr>
      <vt:lpstr>Distribution</vt:lpstr>
      <vt:lpstr>Feuil2</vt:lpstr>
      <vt:lpstr>Cle validation</vt:lpstr>
      <vt:lpstr>Chart_list lookup</vt:lpstr>
      <vt:lpstr>Feuil3</vt:lpstr>
      <vt:lpstr>Feuil4</vt:lpstr>
      <vt:lpstr>ALUTECH</vt:lpstr>
      <vt:lpstr>ANTIDOTE</vt:lpstr>
      <vt:lpstr>ASTRIX</vt:lpstr>
      <vt:lpstr>BANSHEE</vt:lpstr>
      <vt:lpstr>BERGAMONT</vt:lpstr>
      <vt:lpstr>BMC</vt:lpstr>
      <vt:lpstr>CANFIELD_BROTHERS</vt:lpstr>
      <vt:lpstr>CANNONDALE</vt:lpstr>
      <vt:lpstr>CANYON</vt:lpstr>
      <vt:lpstr>CARVER</vt:lpstr>
      <vt:lpstr>CAVALERIE</vt:lpstr>
      <vt:lpstr>CHEETAH</vt:lpstr>
      <vt:lpstr>CHUMBA</vt:lpstr>
      <vt:lpstr>COMMENCAL</vt:lpstr>
      <vt:lpstr>COPE</vt:lpstr>
      <vt:lpstr>CORSAIR</vt:lpstr>
      <vt:lpstr>COTIC</vt:lpstr>
      <vt:lpstr>COVE</vt:lpstr>
      <vt:lpstr>CUBE</vt:lpstr>
      <vt:lpstr>DEVINCI</vt:lpstr>
      <vt:lpstr>DOUBLE_DRAGON</vt:lpstr>
      <vt:lpstr>DOWNFORCE</vt:lpstr>
      <vt:lpstr>DRAC_BIKE</vt:lpstr>
      <vt:lpstr>ELLSWORTH</vt:lpstr>
      <vt:lpstr>EVIL</vt:lpstr>
      <vt:lpstr>FOCUS</vt:lpstr>
      <vt:lpstr>FOES</vt:lpstr>
      <vt:lpstr>GHOST</vt:lpstr>
      <vt:lpstr>GIANT</vt:lpstr>
      <vt:lpstr>GT</vt:lpstr>
      <vt:lpstr>HAIBIKE</vt:lpstr>
      <vt:lpstr>HOME_BICYCLES</vt:lpstr>
      <vt:lpstr>IBIS</vt:lpstr>
      <vt:lpstr>INTENSE</vt:lpstr>
      <vt:lpstr>IRON_HORSE</vt:lpstr>
      <vt:lpstr>JAMIS</vt:lpstr>
      <vt:lpstr>K9_</vt:lpstr>
      <vt:lpstr>KATZ</vt:lpstr>
      <vt:lpstr>KINGDOM_BIKES</vt:lpstr>
      <vt:lpstr>KNOLLY</vt:lpstr>
      <vt:lpstr>KONA</vt:lpstr>
      <vt:lpstr>KRAFSTOFF</vt:lpstr>
      <vt:lpstr>KROSS_BICYCLES</vt:lpstr>
      <vt:lpstr>KTM</vt:lpstr>
      <vt:lpstr>LABYRINTH</vt:lpstr>
      <vt:lpstr>LAPIERRE</vt:lpstr>
      <vt:lpstr>LAST</vt:lpstr>
      <vt:lpstr>LITEVILLE</vt:lpstr>
      <vt:lpstr>MAC_MAHONE</vt:lpstr>
      <vt:lpstr>MARIN</vt:lpstr>
      <vt:lpstr>MASSI</vt:lpstr>
      <vt:lpstr>MDE</vt:lpstr>
      <vt:lpstr>MONDRAKER</vt:lpstr>
      <vt:lpstr>MOREWOOD</vt:lpstr>
      <vt:lpstr>MORO</vt:lpstr>
      <vt:lpstr>MR_BIG</vt:lpstr>
      <vt:lpstr>MSC</vt:lpstr>
      <vt:lpstr>NICOLAI</vt:lpstr>
      <vt:lpstr>NORCO</vt:lpstr>
      <vt:lpstr>NOX</vt:lpstr>
      <vt:lpstr>NS_BIKES</vt:lpstr>
      <vt:lpstr>NUKEPROOF</vt:lpstr>
      <vt:lpstr>ONE_GHOST_INDUSTRY</vt:lpstr>
      <vt:lpstr>ORANGE</vt:lpstr>
      <vt:lpstr>ORBEA</vt:lpstr>
      <vt:lpstr>PIVOT</vt:lpstr>
      <vt:lpstr>POLYGON</vt:lpstr>
      <vt:lpstr>PROPAIN</vt:lpstr>
      <vt:lpstr>PYGA</vt:lpstr>
      <vt:lpstr>QBIKE</vt:lpstr>
      <vt:lpstr>RAGE</vt:lpstr>
      <vt:lpstr>ROCKY_MOUNTAIN</vt:lpstr>
      <vt:lpstr>ROSE</vt:lpstr>
      <vt:lpstr>ROTEC</vt:lpstr>
      <vt:lpstr>ROTWILD</vt:lpstr>
      <vt:lpstr>SANTA_CRUZ</vt:lpstr>
      <vt:lpstr>SARACEN</vt:lpstr>
      <vt:lpstr>SCOTT</vt:lpstr>
      <vt:lpstr>SOLID</vt:lpstr>
      <vt:lpstr>SPECIALIZED</vt:lpstr>
      <vt:lpstr>SPEN</vt:lpstr>
      <vt:lpstr>SUNN</vt:lpstr>
      <vt:lpstr>TITUS</vt:lpstr>
      <vt:lpstr>TOMAC</vt:lpstr>
      <vt:lpstr>TRANSITION</vt:lpstr>
      <vt:lpstr>TREK</vt:lpstr>
      <vt:lpstr>TURNER</vt:lpstr>
      <vt:lpstr>VARIO</vt:lpstr>
      <vt:lpstr>VENTANA</vt:lpstr>
      <vt:lpstr>WHYTE</vt:lpstr>
      <vt:lpstr>XPREZO</vt:lpstr>
      <vt:lpstr>YETI</vt:lpstr>
      <vt:lpstr>YT_INDUSTRY</vt:lpstr>
      <vt:lpstr>ZERODE</vt:lpstr>
      <vt:lpstr>Chart_list_net!Zone_d_impression</vt:lpstr>
      <vt:lpstr>ZUMBI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arnaud jacob</dc:creator>
  <cp:lastModifiedBy>Bertrand</cp:lastModifiedBy>
  <cp:lastPrinted>2014-03-17T07:21:31Z</cp:lastPrinted>
  <dcterms:created xsi:type="dcterms:W3CDTF">2007-07-19T13:28:26Z</dcterms:created>
  <dcterms:modified xsi:type="dcterms:W3CDTF">2015-03-05T15:38:12Z</dcterms:modified>
</cp:coreProperties>
</file>